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sharedStrings.xml" ContentType="application/vnd.openxmlformats-officedocument.spreadsheetml.sharedStrings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8.xml" ContentType="application/vnd.openxmlformats-officedocument.spreadsheetml.worksheet+xml"/>
  <Override PartName="/xl/worksheets/sheet1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bbat\Desktop\FIU Final Submissions\"/>
    </mc:Choice>
  </mc:AlternateContent>
  <bookViews>
    <workbookView xWindow="0" yWindow="0" windowWidth="23040" windowHeight="9396" tabRatio="870" activeTab="9"/>
  </bookViews>
  <sheets>
    <sheet name="Instructions" sheetId="117" r:id="rId1"/>
    <sheet name="Commission Rates" sheetId="47" state="hidden" r:id="rId2"/>
    <sheet name="Exclusivity" sheetId="201" state="hidden" r:id="rId3"/>
    <sheet name="Rev. Assump. &amp; Add'l. Info." sheetId="80" state="hidden" r:id="rId4"/>
    <sheet name="Start Up Costs" sheetId="49" state="hidden" r:id="rId5"/>
    <sheet name="Invest. &amp; Support" sheetId="89" r:id="rId6"/>
    <sheet name="Yr 1-10 REVISED - FTIC" sheetId="202" state="hidden" r:id="rId7"/>
    <sheet name="Addl MP Voluntary" sheetId="152" state="hidden" r:id="rId8"/>
    <sheet name="Addl MP Mandatory" sheetId="199" state="hidden" r:id="rId9"/>
    <sheet name="Addl MP FTIC (DB)" sheetId="200" r:id="rId10"/>
    <sheet name="Fresh Food Co." sheetId="118" r:id="rId11"/>
    <sheet name="POD Breezeway" sheetId="15" r:id="rId12"/>
    <sheet name="Express GL" sheetId="158" r:id="rId13"/>
    <sheet name="Starbucks GL-SBX Truck" sheetId="159" r:id="rId14"/>
    <sheet name="Miro's" sheetId="160" r:id="rId15"/>
    <sheet name="Faculty Club" sheetId="161" r:id="rId16"/>
    <sheet name="Almazar " sheetId="162" r:id="rId17"/>
    <sheet name="Burger King" sheetId="163" r:id="rId18"/>
    <sheet name="Bustelo" sheetId="164" r:id="rId19"/>
    <sheet name="Chilis" sheetId="165" r:id="rId20"/>
    <sheet name="Einstein" sheetId="167" r:id="rId21"/>
    <sheet name="Jamba" sheetId="168" r:id="rId22"/>
    <sheet name="Pollo Tropical" sheetId="169" r:id="rId23"/>
    <sheet name="Subway GC" sheetId="170" r:id="rId24"/>
    <sheet name="Sushi Maki" sheetId="171" r:id="rId25"/>
    <sheet name="Panda" sheetId="172" r:id="rId26"/>
    <sheet name="Starbucks Mango" sheetId="173" r:id="rId27"/>
    <sheet name="Taco Bell" sheetId="174" r:id="rId28"/>
    <sheet name="Chick-fil-A" sheetId="175" r:id="rId29"/>
    <sheet name="Dunkin" sheetId="176" r:id="rId30"/>
    <sheet name="Misha's" sheetId="177" r:id="rId31"/>
    <sheet name="Sergios" sheetId="178" r:id="rId32"/>
    <sheet name="Moes PG5" sheetId="179" r:id="rId33"/>
    <sheet name="Papa Johns" sheetId="180" r:id="rId34"/>
    <sheet name="Salad" sheetId="181" r:id="rId35"/>
    <sheet name="Half Moon" sheetId="182" r:id="rId36"/>
    <sheet name="Athletic Training Table" sheetId="183" r:id="rId37"/>
    <sheet name="Starbucks BBC" sheetId="184" r:id="rId38"/>
    <sheet name="Moes BBC" sheetId="185" r:id="rId39"/>
    <sheet name="Grille Works BBC" sheetId="186" r:id="rId40"/>
    <sheet name="Subway BBC" sheetId="187" r:id="rId41"/>
    <sheet name="Chic Fil A BBC" sheetId="189" r:id="rId42"/>
    <sheet name="Market Pavillion" sheetId="188" r:id="rId43"/>
    <sheet name="Panera" sheetId="190" r:id="rId44"/>
    <sheet name="Heritage Market" sheetId="191" r:id="rId45"/>
    <sheet name="Retail Roll Up" sheetId="192" r:id="rId46"/>
    <sheet name="Catering MMC" sheetId="193" r:id="rId47"/>
    <sheet name="Catering BBC" sheetId="194" r:id="rId48"/>
    <sheet name="Catering Roll Up" sheetId="195" r:id="rId49"/>
    <sheet name="G&amp;A" sheetId="197" r:id="rId50"/>
    <sheet name="Total Roll Up" sheetId="198" r:id="rId51"/>
  </sheets>
  <definedNames>
    <definedName name="_xlnm.Print_Area" localSheetId="16">'Almazar '!$A$1:$V$125</definedName>
    <definedName name="_xlnm.Print_Area" localSheetId="36">'Athletic Training Table'!$A$1:$V$125</definedName>
    <definedName name="_xlnm.Print_Area" localSheetId="17">'Burger King'!$A$1:$V$125</definedName>
    <definedName name="_xlnm.Print_Area" localSheetId="18">Bustelo!$A$1:$V$125</definedName>
    <definedName name="_xlnm.Print_Area" localSheetId="47">'Catering BBC'!$A$1:$V$125</definedName>
    <definedName name="_xlnm.Print_Area" localSheetId="46">'Catering MMC'!$A$1:$V$125</definedName>
    <definedName name="_xlnm.Print_Area" localSheetId="48">'Catering Roll Up'!$A$1:$V$125</definedName>
    <definedName name="_xlnm.Print_Area" localSheetId="41">'Chic Fil A BBC'!$A$1:$V$125</definedName>
    <definedName name="_xlnm.Print_Area" localSheetId="28">'Chick-fil-A'!$A$1:$V$125</definedName>
    <definedName name="_xlnm.Print_Area" localSheetId="19">Chilis!$A$1:$V$125</definedName>
    <definedName name="_xlnm.Print_Area" localSheetId="29">Dunkin!$A$1:$V$125</definedName>
    <definedName name="_xlnm.Print_Area" localSheetId="20">Einstein!$A$1:$V$125</definedName>
    <definedName name="_xlnm.Print_Area" localSheetId="12">'Express GL'!$A$1:$V$125</definedName>
    <definedName name="_xlnm.Print_Area" localSheetId="15">'Faculty Club'!$A$1:$V$125</definedName>
    <definedName name="_xlnm.Print_Area" localSheetId="10">'Fresh Food Co.'!$A$1:$V$125</definedName>
    <definedName name="_xlnm.Print_Area" localSheetId="49">'G&amp;A'!$A$1:$V$125</definedName>
    <definedName name="_xlnm.Print_Area" localSheetId="39">'Grille Works BBC'!$A$1:$V$125</definedName>
    <definedName name="_xlnm.Print_Area" localSheetId="35">'Half Moon'!$A$1:$V$125</definedName>
    <definedName name="_xlnm.Print_Area" localSheetId="44">'Heritage Market'!$A$1:$V$125</definedName>
    <definedName name="_xlnm.Print_Area" localSheetId="21">Jamba!$A$1:$V$125</definedName>
    <definedName name="_xlnm.Print_Area" localSheetId="42">'Market Pavillion'!$A$1:$V$125</definedName>
    <definedName name="_xlnm.Print_Area" localSheetId="14">'Miro''s'!$A$1:$V$125</definedName>
    <definedName name="_xlnm.Print_Area" localSheetId="30">'Misha''s'!$A$1:$V$125</definedName>
    <definedName name="_xlnm.Print_Area" localSheetId="38">'Moes BBC'!$A$1:$V$125</definedName>
    <definedName name="_xlnm.Print_Area" localSheetId="32">'Moes PG5'!$A$1:$V$125</definedName>
    <definedName name="_xlnm.Print_Area" localSheetId="25">Panda!$A$1:$V$125</definedName>
    <definedName name="_xlnm.Print_Area" localSheetId="43">Panera!$A$1:$V$125</definedName>
    <definedName name="_xlnm.Print_Area" localSheetId="33">'Papa Johns'!$A$1:$V$125</definedName>
    <definedName name="_xlnm.Print_Area" localSheetId="11">'POD Breezeway'!$A$1:$V$125</definedName>
    <definedName name="_xlnm.Print_Area" localSheetId="22">'Pollo Tropical'!$A$1:$V$125</definedName>
    <definedName name="_xlnm.Print_Area" localSheetId="45">'Retail Roll Up'!$A$1:$V$125</definedName>
    <definedName name="_xlnm.Print_Area" localSheetId="34">Salad!$A$1:$V$125</definedName>
    <definedName name="_xlnm.Print_Area" localSheetId="31">Sergios!$A$1:$V$125</definedName>
    <definedName name="_xlnm.Print_Area" localSheetId="37">'Starbucks BBC'!$A$1:$V$125</definedName>
    <definedName name="_xlnm.Print_Area" localSheetId="13">'Starbucks GL-SBX Truck'!$A$1:$V$125</definedName>
    <definedName name="_xlnm.Print_Area" localSheetId="26">'Starbucks Mango'!$A$1:$V$125</definedName>
    <definedName name="_xlnm.Print_Area" localSheetId="4">'Start Up Costs'!$A$1:$H$39</definedName>
    <definedName name="_xlnm.Print_Area" localSheetId="40">'Subway BBC'!$A$1:$V$125</definedName>
    <definedName name="_xlnm.Print_Area" localSheetId="23">'Subway GC'!$A$1:$V$125</definedName>
    <definedName name="_xlnm.Print_Area" localSheetId="24">'Sushi Maki'!$A$1:$V$125</definedName>
    <definedName name="_xlnm.Print_Area" localSheetId="27">'Taco Bell'!$A$1:$V$125</definedName>
    <definedName name="_xlnm.Print_Area" localSheetId="50">'Total Roll Up'!$A$1:$V$125</definedName>
  </definedNames>
  <calcPr calcId="152511" iterate="1" iterateCount="32767"/>
</workbook>
</file>

<file path=xl/calcChain.xml><?xml version="1.0" encoding="utf-8"?>
<calcChain xmlns="http://schemas.openxmlformats.org/spreadsheetml/2006/main">
  <c r="U115" i="198" l="1"/>
  <c r="S115" i="198"/>
  <c r="Q115" i="198"/>
  <c r="O115" i="198"/>
  <c r="M115" i="198"/>
  <c r="K115" i="198"/>
  <c r="I115" i="198"/>
  <c r="G115" i="198"/>
  <c r="E115" i="198"/>
  <c r="C115" i="198"/>
  <c r="U114" i="198"/>
  <c r="S114" i="198"/>
  <c r="Q114" i="198"/>
  <c r="O114" i="198"/>
  <c r="M114" i="198"/>
  <c r="K114" i="198"/>
  <c r="I114" i="198"/>
  <c r="G114" i="198"/>
  <c r="E114" i="198"/>
  <c r="C114" i="198"/>
  <c r="U53" i="198"/>
  <c r="U54" i="198"/>
  <c r="U55" i="198"/>
  <c r="U56" i="198"/>
  <c r="U57" i="198"/>
  <c r="U58" i="198"/>
  <c r="U59" i="198"/>
  <c r="U60" i="198"/>
  <c r="U61" i="198"/>
  <c r="U62" i="198"/>
  <c r="U63" i="198"/>
  <c r="U64" i="198"/>
  <c r="U65" i="198"/>
  <c r="U66" i="198"/>
  <c r="U67" i="198"/>
  <c r="U68" i="198"/>
  <c r="U69" i="198"/>
  <c r="U70" i="198"/>
  <c r="U71" i="198"/>
  <c r="U72" i="198"/>
  <c r="U73" i="198"/>
  <c r="U74" i="198"/>
  <c r="U75" i="198"/>
  <c r="U76" i="198"/>
  <c r="U77" i="198"/>
  <c r="U78" i="198"/>
  <c r="U79" i="198"/>
  <c r="U80" i="198"/>
  <c r="U81" i="198"/>
  <c r="U82" i="198"/>
  <c r="U83" i="198"/>
  <c r="U84" i="198"/>
  <c r="U85" i="198"/>
  <c r="U86" i="198"/>
  <c r="U87" i="198"/>
  <c r="U88" i="198"/>
  <c r="U89" i="198"/>
  <c r="U90" i="198"/>
  <c r="U91" i="198"/>
  <c r="U92" i="198"/>
  <c r="U93" i="198"/>
  <c r="U94" i="198"/>
  <c r="U95" i="198"/>
  <c r="U96" i="198"/>
  <c r="U97" i="198"/>
  <c r="U98" i="198"/>
  <c r="U99" i="198"/>
  <c r="U100" i="198"/>
  <c r="U101" i="198"/>
  <c r="U102" i="198"/>
  <c r="U103" i="198"/>
  <c r="U104" i="198"/>
  <c r="S53" i="198"/>
  <c r="S54" i="198"/>
  <c r="S55" i="198"/>
  <c r="S56" i="198"/>
  <c r="S57" i="198"/>
  <c r="S58" i="198"/>
  <c r="S59" i="198"/>
  <c r="S60" i="198"/>
  <c r="S61" i="198"/>
  <c r="S62" i="198"/>
  <c r="S63" i="198"/>
  <c r="S64" i="198"/>
  <c r="S65" i="198"/>
  <c r="S66" i="198"/>
  <c r="S67" i="198"/>
  <c r="S68" i="198"/>
  <c r="S69" i="198"/>
  <c r="S70" i="198"/>
  <c r="S71" i="198"/>
  <c r="S72" i="198"/>
  <c r="S73" i="198"/>
  <c r="S74" i="198"/>
  <c r="S75" i="198"/>
  <c r="S76" i="198"/>
  <c r="S77" i="198"/>
  <c r="S78" i="198"/>
  <c r="S79" i="198"/>
  <c r="S80" i="198"/>
  <c r="S81" i="198"/>
  <c r="S82" i="198"/>
  <c r="S83" i="198"/>
  <c r="S84" i="198"/>
  <c r="S85" i="198"/>
  <c r="S86" i="198"/>
  <c r="S87" i="198"/>
  <c r="S88" i="198"/>
  <c r="S89" i="198"/>
  <c r="S90" i="198"/>
  <c r="S91" i="198"/>
  <c r="S92" i="198"/>
  <c r="S93" i="198"/>
  <c r="S94" i="198"/>
  <c r="S95" i="198"/>
  <c r="S96" i="198"/>
  <c r="S97" i="198"/>
  <c r="S98" i="198"/>
  <c r="S99" i="198"/>
  <c r="S100" i="198"/>
  <c r="S101" i="198"/>
  <c r="S102" i="198"/>
  <c r="S103" i="198"/>
  <c r="S104" i="198"/>
  <c r="Q53" i="198"/>
  <c r="Q54" i="198"/>
  <c r="Q55" i="198"/>
  <c r="Q56" i="198"/>
  <c r="Q57" i="198"/>
  <c r="Q58" i="198"/>
  <c r="Q59" i="198"/>
  <c r="Q60" i="198"/>
  <c r="Q61" i="198"/>
  <c r="Q62" i="198"/>
  <c r="Q63" i="198"/>
  <c r="Q64" i="198"/>
  <c r="Q65" i="198"/>
  <c r="Q66" i="198"/>
  <c r="Q67" i="198"/>
  <c r="Q68" i="198"/>
  <c r="Q69" i="198"/>
  <c r="Q70" i="198"/>
  <c r="Q71" i="198"/>
  <c r="Q72" i="198"/>
  <c r="Q73" i="198"/>
  <c r="Q74" i="198"/>
  <c r="Q75" i="198"/>
  <c r="Q76" i="198"/>
  <c r="Q77" i="198"/>
  <c r="Q78" i="198"/>
  <c r="Q79" i="198"/>
  <c r="Q80" i="198"/>
  <c r="Q81" i="198"/>
  <c r="Q82" i="198"/>
  <c r="Q83" i="198"/>
  <c r="Q84" i="198"/>
  <c r="Q85" i="198"/>
  <c r="Q86" i="198"/>
  <c r="Q87" i="198"/>
  <c r="Q88" i="198"/>
  <c r="Q89" i="198"/>
  <c r="Q90" i="198"/>
  <c r="Q91" i="198"/>
  <c r="Q92" i="198"/>
  <c r="Q93" i="198"/>
  <c r="Q94" i="198"/>
  <c r="Q95" i="198"/>
  <c r="Q96" i="198"/>
  <c r="Q97" i="198"/>
  <c r="Q98" i="198"/>
  <c r="Q99" i="198"/>
  <c r="Q100" i="198"/>
  <c r="Q101" i="198"/>
  <c r="Q102" i="198"/>
  <c r="Q103" i="198"/>
  <c r="Q104" i="198"/>
  <c r="O53" i="198"/>
  <c r="O54" i="198"/>
  <c r="O55" i="198"/>
  <c r="O56" i="198"/>
  <c r="O57" i="198"/>
  <c r="O58" i="198"/>
  <c r="O59" i="198"/>
  <c r="O60" i="198"/>
  <c r="O61" i="198"/>
  <c r="O62" i="198"/>
  <c r="O63" i="198"/>
  <c r="O64" i="198"/>
  <c r="O65" i="198"/>
  <c r="O66" i="198"/>
  <c r="O67" i="198"/>
  <c r="O68" i="198"/>
  <c r="O69" i="198"/>
  <c r="O70" i="198"/>
  <c r="O71" i="198"/>
  <c r="O72" i="198"/>
  <c r="O73" i="198"/>
  <c r="O74" i="198"/>
  <c r="O75" i="198"/>
  <c r="O76" i="198"/>
  <c r="O77" i="198"/>
  <c r="O78" i="198"/>
  <c r="O79" i="198"/>
  <c r="O80" i="198"/>
  <c r="O81" i="198"/>
  <c r="O82" i="198"/>
  <c r="O83" i="198"/>
  <c r="O84" i="198"/>
  <c r="O85" i="198"/>
  <c r="O86" i="198"/>
  <c r="O87" i="198"/>
  <c r="O88" i="198"/>
  <c r="O89" i="198"/>
  <c r="O90" i="198"/>
  <c r="O91" i="198"/>
  <c r="O92" i="198"/>
  <c r="O93" i="198"/>
  <c r="O94" i="198"/>
  <c r="O95" i="198"/>
  <c r="O96" i="198"/>
  <c r="O97" i="198"/>
  <c r="O98" i="198"/>
  <c r="O99" i="198"/>
  <c r="O100" i="198"/>
  <c r="O101" i="198"/>
  <c r="O102" i="198"/>
  <c r="O103" i="198"/>
  <c r="O104" i="198"/>
  <c r="M53" i="198"/>
  <c r="M54" i="198"/>
  <c r="M55" i="198"/>
  <c r="M56" i="198"/>
  <c r="M57" i="198"/>
  <c r="M58" i="198"/>
  <c r="M59" i="198"/>
  <c r="M60" i="198"/>
  <c r="M61" i="198"/>
  <c r="M62" i="198"/>
  <c r="M63" i="198"/>
  <c r="M64" i="198"/>
  <c r="M65" i="198"/>
  <c r="M66" i="198"/>
  <c r="M67" i="198"/>
  <c r="M68" i="198"/>
  <c r="M69" i="198"/>
  <c r="M70" i="198"/>
  <c r="M71" i="198"/>
  <c r="M72" i="198"/>
  <c r="M73" i="198"/>
  <c r="M74" i="198"/>
  <c r="M75" i="198"/>
  <c r="M76" i="198"/>
  <c r="M77" i="198"/>
  <c r="M78" i="198"/>
  <c r="M79" i="198"/>
  <c r="M80" i="198"/>
  <c r="M81" i="198"/>
  <c r="M82" i="198"/>
  <c r="M83" i="198"/>
  <c r="M84" i="198"/>
  <c r="M85" i="198"/>
  <c r="M86" i="198"/>
  <c r="M87" i="198"/>
  <c r="M88" i="198"/>
  <c r="M89" i="198"/>
  <c r="M90" i="198"/>
  <c r="M91" i="198"/>
  <c r="M92" i="198"/>
  <c r="M93" i="198"/>
  <c r="M94" i="198"/>
  <c r="M95" i="198"/>
  <c r="M96" i="198"/>
  <c r="M97" i="198"/>
  <c r="M98" i="198"/>
  <c r="M99" i="198"/>
  <c r="M100" i="198"/>
  <c r="M101" i="198"/>
  <c r="M102" i="198"/>
  <c r="M103" i="198"/>
  <c r="M104" i="198"/>
  <c r="K53" i="198"/>
  <c r="K54" i="198"/>
  <c r="K55" i="198"/>
  <c r="K56" i="198"/>
  <c r="K57" i="198"/>
  <c r="K58" i="198"/>
  <c r="K59" i="198"/>
  <c r="K60" i="198"/>
  <c r="K61" i="198"/>
  <c r="K62" i="198"/>
  <c r="K63" i="198"/>
  <c r="K64" i="198"/>
  <c r="K65" i="198"/>
  <c r="K66" i="198"/>
  <c r="K67" i="198"/>
  <c r="K68" i="198"/>
  <c r="K69" i="198"/>
  <c r="K70" i="198"/>
  <c r="K71" i="198"/>
  <c r="K72" i="198"/>
  <c r="K73" i="198"/>
  <c r="K74" i="198"/>
  <c r="K75" i="198"/>
  <c r="K76" i="198"/>
  <c r="K77" i="198"/>
  <c r="K78" i="198"/>
  <c r="K79" i="198"/>
  <c r="K80" i="198"/>
  <c r="K81" i="198"/>
  <c r="K82" i="198"/>
  <c r="K83" i="198"/>
  <c r="K84" i="198"/>
  <c r="K85" i="198"/>
  <c r="K86" i="198"/>
  <c r="K87" i="198"/>
  <c r="K88" i="198"/>
  <c r="K89" i="198"/>
  <c r="K90" i="198"/>
  <c r="K91" i="198"/>
  <c r="K92" i="198"/>
  <c r="K93" i="198"/>
  <c r="K94" i="198"/>
  <c r="K95" i="198"/>
  <c r="K96" i="198"/>
  <c r="K97" i="198"/>
  <c r="K98" i="198"/>
  <c r="K99" i="198"/>
  <c r="K100" i="198"/>
  <c r="K101" i="198"/>
  <c r="K102" i="198"/>
  <c r="K103" i="198"/>
  <c r="K104" i="198"/>
  <c r="I53" i="198"/>
  <c r="I54" i="198"/>
  <c r="I55" i="198"/>
  <c r="I56" i="198"/>
  <c r="I57" i="198"/>
  <c r="I58" i="198"/>
  <c r="I59" i="198"/>
  <c r="I60" i="198"/>
  <c r="I61" i="198"/>
  <c r="I62" i="198"/>
  <c r="I63" i="198"/>
  <c r="I64" i="198"/>
  <c r="I65" i="198"/>
  <c r="I66" i="198"/>
  <c r="I67" i="198"/>
  <c r="I68" i="198"/>
  <c r="I69" i="198"/>
  <c r="I70" i="198"/>
  <c r="I71" i="198"/>
  <c r="I72" i="198"/>
  <c r="I73" i="198"/>
  <c r="I74" i="198"/>
  <c r="I75" i="198"/>
  <c r="I76" i="198"/>
  <c r="I77" i="198"/>
  <c r="I78" i="198"/>
  <c r="I79" i="198"/>
  <c r="I80" i="198"/>
  <c r="I81" i="198"/>
  <c r="I82" i="198"/>
  <c r="I83" i="198"/>
  <c r="I84" i="198"/>
  <c r="I85" i="198"/>
  <c r="I86" i="198"/>
  <c r="I87" i="198"/>
  <c r="I88" i="198"/>
  <c r="I89" i="198"/>
  <c r="I90" i="198"/>
  <c r="I91" i="198"/>
  <c r="I92" i="198"/>
  <c r="I93" i="198"/>
  <c r="I94" i="198"/>
  <c r="I95" i="198"/>
  <c r="I96" i="198"/>
  <c r="I97" i="198"/>
  <c r="I98" i="198"/>
  <c r="I99" i="198"/>
  <c r="I100" i="198"/>
  <c r="I101" i="198"/>
  <c r="I102" i="198"/>
  <c r="I103" i="198"/>
  <c r="I104" i="198"/>
  <c r="G53" i="198"/>
  <c r="G54" i="198"/>
  <c r="G55" i="198"/>
  <c r="G56" i="198"/>
  <c r="G57" i="198"/>
  <c r="G58" i="198"/>
  <c r="G59" i="198"/>
  <c r="G60" i="198"/>
  <c r="G61" i="198"/>
  <c r="G62" i="198"/>
  <c r="G63" i="198"/>
  <c r="G64" i="198"/>
  <c r="G65" i="198"/>
  <c r="G66" i="198"/>
  <c r="G67" i="198"/>
  <c r="G68" i="198"/>
  <c r="G69" i="198"/>
  <c r="G70" i="198"/>
  <c r="G71" i="198"/>
  <c r="G72" i="198"/>
  <c r="G73" i="198"/>
  <c r="G74" i="198"/>
  <c r="G75" i="198"/>
  <c r="G76" i="198"/>
  <c r="G77" i="198"/>
  <c r="G78" i="198"/>
  <c r="G79" i="198"/>
  <c r="G80" i="198"/>
  <c r="G81" i="198"/>
  <c r="G82" i="198"/>
  <c r="G83" i="198"/>
  <c r="G84" i="198"/>
  <c r="G85" i="198"/>
  <c r="G86" i="198"/>
  <c r="G87" i="198"/>
  <c r="G88" i="198"/>
  <c r="G89" i="198"/>
  <c r="G90" i="198"/>
  <c r="G91" i="198"/>
  <c r="G92" i="198"/>
  <c r="G93" i="198"/>
  <c r="G94" i="198"/>
  <c r="G95" i="198"/>
  <c r="G96" i="198"/>
  <c r="G97" i="198"/>
  <c r="G98" i="198"/>
  <c r="G99" i="198"/>
  <c r="G100" i="198"/>
  <c r="G101" i="198"/>
  <c r="G102" i="198"/>
  <c r="G103" i="198"/>
  <c r="G104" i="198"/>
  <c r="E53" i="198"/>
  <c r="E54" i="198"/>
  <c r="E55" i="198"/>
  <c r="E56" i="198"/>
  <c r="E57" i="198"/>
  <c r="E58" i="198"/>
  <c r="E59" i="198"/>
  <c r="E60" i="198"/>
  <c r="E61" i="198"/>
  <c r="E62" i="198"/>
  <c r="E63" i="198"/>
  <c r="E64" i="198"/>
  <c r="E65" i="198"/>
  <c r="E66" i="198"/>
  <c r="E67" i="198"/>
  <c r="E68" i="198"/>
  <c r="E69" i="198"/>
  <c r="E70" i="198"/>
  <c r="E71" i="198"/>
  <c r="E72" i="198"/>
  <c r="E73" i="198"/>
  <c r="E74" i="198"/>
  <c r="E75" i="198"/>
  <c r="E76" i="198"/>
  <c r="E77" i="198"/>
  <c r="E78" i="198"/>
  <c r="E79" i="198"/>
  <c r="E80" i="198"/>
  <c r="E81" i="198"/>
  <c r="E82" i="198"/>
  <c r="E83" i="198"/>
  <c r="E84" i="198"/>
  <c r="E85" i="198"/>
  <c r="E86" i="198"/>
  <c r="E87" i="198"/>
  <c r="E88" i="198"/>
  <c r="E89" i="198"/>
  <c r="E90" i="198"/>
  <c r="E91" i="198"/>
  <c r="E92" i="198"/>
  <c r="E93" i="198"/>
  <c r="E94" i="198"/>
  <c r="E95" i="198"/>
  <c r="E96" i="198"/>
  <c r="E97" i="198"/>
  <c r="E98" i="198"/>
  <c r="E99" i="198"/>
  <c r="E100" i="198"/>
  <c r="E101" i="198"/>
  <c r="E102" i="198"/>
  <c r="E103" i="198"/>
  <c r="E104" i="198"/>
  <c r="C53" i="198"/>
  <c r="C54" i="198"/>
  <c r="C55" i="198"/>
  <c r="C56" i="198"/>
  <c r="C57" i="198"/>
  <c r="C58" i="198"/>
  <c r="C59" i="198"/>
  <c r="C60" i="198"/>
  <c r="C61" i="198"/>
  <c r="C62" i="198"/>
  <c r="C63" i="198"/>
  <c r="C64" i="198"/>
  <c r="C65" i="198"/>
  <c r="C66" i="198"/>
  <c r="C67" i="198"/>
  <c r="C68" i="198"/>
  <c r="C69" i="198"/>
  <c r="C70" i="198"/>
  <c r="C71" i="198"/>
  <c r="C72" i="198"/>
  <c r="C73" i="198"/>
  <c r="C74" i="198"/>
  <c r="C75" i="198"/>
  <c r="C76" i="198"/>
  <c r="C77" i="198"/>
  <c r="C78" i="198"/>
  <c r="C79" i="198"/>
  <c r="C80" i="198"/>
  <c r="C81" i="198"/>
  <c r="C82" i="198"/>
  <c r="C83" i="198"/>
  <c r="C84" i="198"/>
  <c r="C85" i="198"/>
  <c r="C86" i="198"/>
  <c r="C87" i="198"/>
  <c r="C88" i="198"/>
  <c r="C89" i="198"/>
  <c r="C90" i="198"/>
  <c r="C91" i="198"/>
  <c r="C92" i="198"/>
  <c r="C93" i="198"/>
  <c r="C94" i="198"/>
  <c r="C95" i="198"/>
  <c r="C96" i="198"/>
  <c r="C97" i="198"/>
  <c r="C98" i="198"/>
  <c r="C99" i="198"/>
  <c r="C100" i="198"/>
  <c r="C101" i="198"/>
  <c r="C102" i="198"/>
  <c r="C103" i="198"/>
  <c r="C104" i="198"/>
  <c r="A102" i="198"/>
  <c r="G14" i="191" l="1"/>
  <c r="I14" i="178"/>
  <c r="K14" i="178" s="1"/>
  <c r="M14" i="178" s="1"/>
  <c r="O14" i="178" s="1"/>
  <c r="Q14" i="178" s="1"/>
  <c r="S14" i="178" s="1"/>
  <c r="U14" i="178" s="1"/>
  <c r="G14" i="178"/>
  <c r="K14" i="181"/>
  <c r="M14" i="181" s="1"/>
  <c r="O14" i="181" s="1"/>
  <c r="Q14" i="181" s="1"/>
  <c r="S14" i="181" s="1"/>
  <c r="U14" i="181" s="1"/>
  <c r="I14" i="181"/>
  <c r="I14" i="191"/>
  <c r="K14" i="191" s="1"/>
  <c r="M14" i="191" s="1"/>
  <c r="O14" i="191" s="1"/>
  <c r="Q14" i="191" s="1"/>
  <c r="S14" i="191" s="1"/>
  <c r="U14" i="191" s="1"/>
  <c r="I14" i="187"/>
  <c r="K14" i="187" s="1"/>
  <c r="M14" i="187" s="1"/>
  <c r="O14" i="187" s="1"/>
  <c r="Q14" i="187" s="1"/>
  <c r="S14" i="187" s="1"/>
  <c r="U14" i="187" s="1"/>
  <c r="G14" i="187"/>
  <c r="I14" i="184"/>
  <c r="K14" i="184" s="1"/>
  <c r="M14" i="184" s="1"/>
  <c r="O14" i="184" s="1"/>
  <c r="Q14" i="184" s="1"/>
  <c r="S14" i="184" s="1"/>
  <c r="U14" i="184" s="1"/>
  <c r="G14" i="184"/>
  <c r="I14" i="179"/>
  <c r="K14" i="179" s="1"/>
  <c r="M14" i="179" s="1"/>
  <c r="O14" i="179" s="1"/>
  <c r="Q14" i="179" s="1"/>
  <c r="S14" i="179" s="1"/>
  <c r="U14" i="179" s="1"/>
  <c r="I14" i="175"/>
  <c r="K14" i="175" s="1"/>
  <c r="M14" i="175" s="1"/>
  <c r="O14" i="175" s="1"/>
  <c r="Q14" i="175" s="1"/>
  <c r="S14" i="175" s="1"/>
  <c r="U14" i="175" s="1"/>
  <c r="I14" i="173"/>
  <c r="K14" i="173" s="1"/>
  <c r="M14" i="173" s="1"/>
  <c r="O14" i="173" s="1"/>
  <c r="Q14" i="173" s="1"/>
  <c r="S14" i="173" s="1"/>
  <c r="U14" i="173" s="1"/>
  <c r="G14" i="173"/>
  <c r="I14" i="174"/>
  <c r="K14" i="174" s="1"/>
  <c r="M14" i="174" s="1"/>
  <c r="O14" i="174" s="1"/>
  <c r="Q14" i="174" s="1"/>
  <c r="S14" i="174" s="1"/>
  <c r="U14" i="174" s="1"/>
  <c r="G14" i="174"/>
  <c r="I14" i="172"/>
  <c r="K14" i="172" s="1"/>
  <c r="M14" i="172" s="1"/>
  <c r="O14" i="172" s="1"/>
  <c r="Q14" i="172" s="1"/>
  <c r="S14" i="172" s="1"/>
  <c r="U14" i="172" s="1"/>
  <c r="G14" i="172"/>
  <c r="I14" i="159"/>
  <c r="K14" i="159" s="1"/>
  <c r="M14" i="159" s="1"/>
  <c r="O14" i="159" s="1"/>
  <c r="Q14" i="159" s="1"/>
  <c r="S14" i="159" s="1"/>
  <c r="U14" i="159" s="1"/>
  <c r="G14" i="159"/>
  <c r="I14" i="164"/>
  <c r="K14" i="164" s="1"/>
  <c r="M14" i="164" s="1"/>
  <c r="O14" i="164" s="1"/>
  <c r="Q14" i="164" s="1"/>
  <c r="S14" i="164" s="1"/>
  <c r="U14" i="164" s="1"/>
  <c r="G14" i="164"/>
  <c r="I14" i="168"/>
  <c r="K14" i="168" s="1"/>
  <c r="M14" i="168" s="1"/>
  <c r="O14" i="168" s="1"/>
  <c r="Q14" i="168" s="1"/>
  <c r="S14" i="168" s="1"/>
  <c r="U14" i="168" s="1"/>
  <c r="G14" i="168"/>
  <c r="I14" i="169"/>
  <c r="K14" i="169" s="1"/>
  <c r="M14" i="169" s="1"/>
  <c r="O14" i="169" s="1"/>
  <c r="Q14" i="169" s="1"/>
  <c r="S14" i="169" s="1"/>
  <c r="U14" i="169" s="1"/>
  <c r="G14" i="169"/>
  <c r="I14" i="165"/>
  <c r="K14" i="165" s="1"/>
  <c r="M14" i="165" s="1"/>
  <c r="O14" i="165" s="1"/>
  <c r="Q14" i="165" s="1"/>
  <c r="S14" i="165" s="1"/>
  <c r="U14" i="165" s="1"/>
  <c r="G14" i="165"/>
  <c r="G14" i="183" l="1"/>
  <c r="I14" i="183" s="1"/>
  <c r="K14" i="183" s="1"/>
  <c r="M14" i="183" s="1"/>
  <c r="O14" i="183" s="1"/>
  <c r="Q14" i="183" s="1"/>
  <c r="S14" i="183" s="1"/>
  <c r="U14" i="183" s="1"/>
  <c r="G14" i="190"/>
  <c r="I14" i="190" s="1"/>
  <c r="K14" i="190" s="1"/>
  <c r="M14" i="190" s="1"/>
  <c r="O14" i="190" s="1"/>
  <c r="Q14" i="190" s="1"/>
  <c r="S14" i="190" s="1"/>
  <c r="U14" i="190" s="1"/>
  <c r="G14" i="189"/>
  <c r="I14" i="189" s="1"/>
  <c r="K14" i="189" s="1"/>
  <c r="M14" i="189" s="1"/>
  <c r="O14" i="189" s="1"/>
  <c r="Q14" i="189" s="1"/>
  <c r="S14" i="189" s="1"/>
  <c r="U14" i="189" s="1"/>
  <c r="E50" i="80" l="1"/>
  <c r="L70" i="202" l="1"/>
  <c r="L69" i="202"/>
  <c r="K103" i="202"/>
  <c r="C14" i="159" l="1"/>
  <c r="G3" i="194"/>
  <c r="G3" i="193"/>
  <c r="G3" i="191"/>
  <c r="G3" i="190"/>
  <c r="G3" i="188"/>
  <c r="G3" i="189"/>
  <c r="G3" i="187"/>
  <c r="G3" i="186"/>
  <c r="G3" i="185"/>
  <c r="G3" i="183"/>
  <c r="G3" i="182"/>
  <c r="G3" i="181"/>
  <c r="G3" i="180"/>
  <c r="G3" i="179"/>
  <c r="G3" i="178"/>
  <c r="G3" i="177"/>
  <c r="G3" i="176"/>
  <c r="G3" i="175"/>
  <c r="G3" i="174"/>
  <c r="G3" i="173"/>
  <c r="G3" i="172"/>
  <c r="G3" i="171"/>
  <c r="G3" i="170"/>
  <c r="G3" i="169"/>
  <c r="G3" i="168"/>
  <c r="G3" i="167"/>
  <c r="G3" i="165"/>
  <c r="G3" i="164"/>
  <c r="G3" i="163"/>
  <c r="G3" i="162"/>
  <c r="G3" i="161"/>
  <c r="G3" i="160" l="1"/>
  <c r="G3" i="159"/>
  <c r="G3" i="158"/>
  <c r="N97" i="197" l="1"/>
  <c r="L97" i="197"/>
  <c r="J97" i="197"/>
  <c r="H97" i="197"/>
  <c r="F97" i="197"/>
  <c r="D97" i="197"/>
  <c r="D62" i="47"/>
  <c r="D91" i="152"/>
  <c r="D92" i="152"/>
  <c r="D93" i="152"/>
  <c r="D94" i="152"/>
  <c r="D90" i="152"/>
  <c r="D83" i="152"/>
  <c r="D84" i="152"/>
  <c r="D85" i="152"/>
  <c r="D82" i="152"/>
  <c r="D79" i="152"/>
  <c r="E48" i="80"/>
  <c r="E49" i="80"/>
  <c r="E47" i="80"/>
  <c r="P97" i="197" l="1"/>
  <c r="D44" i="47"/>
  <c r="D43" i="47"/>
  <c r="D42" i="47"/>
  <c r="G3" i="197"/>
  <c r="D85" i="197"/>
  <c r="G32" i="49"/>
  <c r="E37" i="89"/>
  <c r="F37" i="89" s="1"/>
  <c r="G37" i="89" s="1"/>
  <c r="H37" i="89" s="1"/>
  <c r="I37" i="89" s="1"/>
  <c r="J37" i="89" s="1"/>
  <c r="K37" i="89" s="1"/>
  <c r="L37" i="89" s="1"/>
  <c r="M37" i="89" s="1"/>
  <c r="F85" i="197" l="1"/>
  <c r="R97" i="197"/>
  <c r="H85" i="197"/>
  <c r="T97" i="197" l="1"/>
  <c r="J85" i="197"/>
  <c r="G14" i="188"/>
  <c r="C16" i="172"/>
  <c r="C28" i="172"/>
  <c r="D55" i="172" l="1"/>
  <c r="D95" i="172"/>
  <c r="D89" i="172"/>
  <c r="D83" i="172"/>
  <c r="D79" i="172"/>
  <c r="D71" i="172"/>
  <c r="D60" i="172"/>
  <c r="D94" i="172"/>
  <c r="D87" i="172"/>
  <c r="D82" i="172"/>
  <c r="D74" i="172"/>
  <c r="D69" i="172"/>
  <c r="D53" i="172"/>
  <c r="D96" i="172"/>
  <c r="D84" i="172"/>
  <c r="D72" i="172"/>
  <c r="D58" i="172"/>
  <c r="D91" i="172"/>
  <c r="D85" i="172"/>
  <c r="D93" i="172"/>
  <c r="D81" i="172"/>
  <c r="D62" i="172"/>
  <c r="D57" i="172"/>
  <c r="D80" i="172"/>
  <c r="D61" i="172"/>
  <c r="D52" i="172"/>
  <c r="D73" i="172"/>
  <c r="D59" i="172"/>
  <c r="D97" i="172"/>
  <c r="I14" i="188"/>
  <c r="L85" i="197"/>
  <c r="K14" i="188" l="1"/>
  <c r="N85" i="197"/>
  <c r="M14" i="188" l="1"/>
  <c r="P85" i="197"/>
  <c r="O14" i="188" l="1"/>
  <c r="R85" i="197"/>
  <c r="Q14" i="188" l="1"/>
  <c r="T85" i="197"/>
  <c r="S14" i="188" l="1"/>
  <c r="U14" i="188" l="1"/>
  <c r="U8" i="181" l="1"/>
  <c r="U8" i="182"/>
  <c r="U8" i="118"/>
  <c r="S8" i="181"/>
  <c r="S8" i="182"/>
  <c r="S8" i="118"/>
  <c r="Q8" i="181"/>
  <c r="Q8" i="182"/>
  <c r="Q8" i="118"/>
  <c r="O8" i="181"/>
  <c r="O8" i="182"/>
  <c r="O8" i="118"/>
  <c r="M8" i="181"/>
  <c r="M8" i="182"/>
  <c r="M8" i="118"/>
  <c r="K8" i="181"/>
  <c r="K8" i="182"/>
  <c r="K8" i="118"/>
  <c r="I8" i="181"/>
  <c r="I8" i="182"/>
  <c r="I8" i="118"/>
  <c r="G8" i="167"/>
  <c r="I8" i="167" s="1"/>
  <c r="K8" i="167" s="1"/>
  <c r="M8" i="167" s="1"/>
  <c r="O8" i="167" s="1"/>
  <c r="Q8" i="167" s="1"/>
  <c r="S8" i="167" s="1"/>
  <c r="U8" i="167" s="1"/>
  <c r="G8" i="178"/>
  <c r="I8" i="178" s="1"/>
  <c r="K8" i="178" s="1"/>
  <c r="M8" i="178" s="1"/>
  <c r="O8" i="178" s="1"/>
  <c r="Q8" i="178" s="1"/>
  <c r="S8" i="178" s="1"/>
  <c r="U8" i="178" s="1"/>
  <c r="G8" i="181"/>
  <c r="G8" i="182"/>
  <c r="G8" i="189"/>
  <c r="I8" i="189" s="1"/>
  <c r="K8" i="189" s="1"/>
  <c r="M8" i="189" s="1"/>
  <c r="O8" i="189" s="1"/>
  <c r="Q8" i="189" s="1"/>
  <c r="S8" i="189" s="1"/>
  <c r="U8" i="189" s="1"/>
  <c r="G8" i="118"/>
  <c r="E8" i="15"/>
  <c r="I8" i="15" s="1"/>
  <c r="K8" i="15" s="1"/>
  <c r="M8" i="15" s="1"/>
  <c r="O8" i="15" s="1"/>
  <c r="Q8" i="15" s="1"/>
  <c r="S8" i="15" s="1"/>
  <c r="U8" i="15" s="1"/>
  <c r="E8" i="158"/>
  <c r="E8" i="159"/>
  <c r="E8" i="160"/>
  <c r="G8" i="160" s="1"/>
  <c r="I8" i="160" s="1"/>
  <c r="K8" i="160" s="1"/>
  <c r="M8" i="160" s="1"/>
  <c r="O8" i="160" s="1"/>
  <c r="Q8" i="160" s="1"/>
  <c r="S8" i="160" s="1"/>
  <c r="U8" i="160" s="1"/>
  <c r="E8" i="161"/>
  <c r="E8" i="162"/>
  <c r="G8" i="162" s="1"/>
  <c r="I8" i="162" s="1"/>
  <c r="K8" i="162" s="1"/>
  <c r="M8" i="162" s="1"/>
  <c r="O8" i="162" s="1"/>
  <c r="Q8" i="162" s="1"/>
  <c r="S8" i="162" s="1"/>
  <c r="U8" i="162" s="1"/>
  <c r="E8" i="163"/>
  <c r="G8" i="163" s="1"/>
  <c r="I8" i="163" s="1"/>
  <c r="K8" i="163" s="1"/>
  <c r="M8" i="163" s="1"/>
  <c r="O8" i="163" s="1"/>
  <c r="Q8" i="163" s="1"/>
  <c r="S8" i="163" s="1"/>
  <c r="U8" i="163" s="1"/>
  <c r="E8" i="164"/>
  <c r="E8" i="165"/>
  <c r="E8" i="167"/>
  <c r="E8" i="168"/>
  <c r="E8" i="169"/>
  <c r="E8" i="170"/>
  <c r="G8" i="170" s="1"/>
  <c r="I8" i="170" s="1"/>
  <c r="K8" i="170" s="1"/>
  <c r="M8" i="170" s="1"/>
  <c r="O8" i="170" s="1"/>
  <c r="Q8" i="170" s="1"/>
  <c r="S8" i="170" s="1"/>
  <c r="U8" i="170" s="1"/>
  <c r="E8" i="171"/>
  <c r="G8" i="171" s="1"/>
  <c r="I8" i="171" s="1"/>
  <c r="K8" i="171" s="1"/>
  <c r="M8" i="171" s="1"/>
  <c r="O8" i="171" s="1"/>
  <c r="Q8" i="171" s="1"/>
  <c r="S8" i="171" s="1"/>
  <c r="U8" i="171" s="1"/>
  <c r="E8" i="172"/>
  <c r="E8" i="173"/>
  <c r="E8" i="174"/>
  <c r="E8" i="175"/>
  <c r="E8" i="176"/>
  <c r="G8" i="176" s="1"/>
  <c r="I8" i="176" s="1"/>
  <c r="K8" i="176" s="1"/>
  <c r="M8" i="176" s="1"/>
  <c r="O8" i="176" s="1"/>
  <c r="Q8" i="176" s="1"/>
  <c r="S8" i="176" s="1"/>
  <c r="U8" i="176" s="1"/>
  <c r="E8" i="177"/>
  <c r="G8" i="177" s="1"/>
  <c r="I8" i="177" s="1"/>
  <c r="K8" i="177" s="1"/>
  <c r="M8" i="177" s="1"/>
  <c r="O8" i="177" s="1"/>
  <c r="Q8" i="177" s="1"/>
  <c r="S8" i="177" s="1"/>
  <c r="U8" i="177" s="1"/>
  <c r="E8" i="178"/>
  <c r="E8" i="179"/>
  <c r="G8" i="179" s="1"/>
  <c r="I8" i="179" s="1"/>
  <c r="K8" i="179" s="1"/>
  <c r="M8" i="179" s="1"/>
  <c r="O8" i="179" s="1"/>
  <c r="Q8" i="179" s="1"/>
  <c r="S8" i="179" s="1"/>
  <c r="U8" i="179" s="1"/>
  <c r="E8" i="180"/>
  <c r="G8" i="180" s="1"/>
  <c r="I8" i="180" s="1"/>
  <c r="K8" i="180" s="1"/>
  <c r="M8" i="180" s="1"/>
  <c r="O8" i="180" s="1"/>
  <c r="Q8" i="180" s="1"/>
  <c r="S8" i="180" s="1"/>
  <c r="U8" i="180" s="1"/>
  <c r="E8" i="181"/>
  <c r="E8" i="182"/>
  <c r="E8" i="183"/>
  <c r="G8" i="183" s="1"/>
  <c r="I8" i="183" s="1"/>
  <c r="K8" i="183" s="1"/>
  <c r="M8" i="183" s="1"/>
  <c r="O8" i="183" s="1"/>
  <c r="Q8" i="183" s="1"/>
  <c r="S8" i="183" s="1"/>
  <c r="U8" i="183" s="1"/>
  <c r="E8" i="184"/>
  <c r="G8" i="184" s="1"/>
  <c r="I8" i="184" s="1"/>
  <c r="K8" i="184" s="1"/>
  <c r="M8" i="184" s="1"/>
  <c r="O8" i="184" s="1"/>
  <c r="Q8" i="184" s="1"/>
  <c r="S8" i="184" s="1"/>
  <c r="U8" i="184" s="1"/>
  <c r="E8" i="185"/>
  <c r="G8" i="185" s="1"/>
  <c r="I8" i="185" s="1"/>
  <c r="K8" i="185" s="1"/>
  <c r="M8" i="185" s="1"/>
  <c r="O8" i="185" s="1"/>
  <c r="Q8" i="185" s="1"/>
  <c r="S8" i="185" s="1"/>
  <c r="U8" i="185" s="1"/>
  <c r="E8" i="186"/>
  <c r="G8" i="186" s="1"/>
  <c r="I8" i="186" s="1"/>
  <c r="K8" i="186" s="1"/>
  <c r="M8" i="186" s="1"/>
  <c r="O8" i="186" s="1"/>
  <c r="Q8" i="186" s="1"/>
  <c r="S8" i="186" s="1"/>
  <c r="U8" i="186" s="1"/>
  <c r="E8" i="187"/>
  <c r="G8" i="187" s="1"/>
  <c r="I8" i="187" s="1"/>
  <c r="K8" i="187" s="1"/>
  <c r="M8" i="187" s="1"/>
  <c r="O8" i="187" s="1"/>
  <c r="Q8" i="187" s="1"/>
  <c r="S8" i="187" s="1"/>
  <c r="U8" i="187" s="1"/>
  <c r="G8" i="188"/>
  <c r="I8" i="188" s="1"/>
  <c r="K8" i="188" s="1"/>
  <c r="M8" i="188" s="1"/>
  <c r="O8" i="188" s="1"/>
  <c r="Q8" i="188" s="1"/>
  <c r="S8" i="188" s="1"/>
  <c r="U8" i="188" s="1"/>
  <c r="E8" i="190"/>
  <c r="G8" i="190" s="1"/>
  <c r="I8" i="190" s="1"/>
  <c r="K8" i="190" s="1"/>
  <c r="M8" i="190" s="1"/>
  <c r="O8" i="190" s="1"/>
  <c r="Q8" i="190" s="1"/>
  <c r="S8" i="190" s="1"/>
  <c r="U8" i="190" s="1"/>
  <c r="E8" i="191"/>
  <c r="G8" i="191" s="1"/>
  <c r="I8" i="191" s="1"/>
  <c r="K8" i="191" s="1"/>
  <c r="M8" i="191" s="1"/>
  <c r="O8" i="191" s="1"/>
  <c r="Q8" i="191" s="1"/>
  <c r="S8" i="191" s="1"/>
  <c r="U8" i="191" s="1"/>
  <c r="E8" i="118"/>
  <c r="V52" i="197"/>
  <c r="T52" i="197"/>
  <c r="R52" i="197"/>
  <c r="P52" i="197"/>
  <c r="N52" i="197"/>
  <c r="L52" i="197"/>
  <c r="J52" i="197"/>
  <c r="H52" i="197"/>
  <c r="F52" i="197"/>
  <c r="D52" i="197"/>
  <c r="G8" i="175" l="1"/>
  <c r="G8" i="172"/>
  <c r="G8" i="174"/>
  <c r="G8" i="173"/>
  <c r="G8" i="164"/>
  <c r="G8" i="158"/>
  <c r="G8" i="159"/>
  <c r="G8" i="161"/>
  <c r="G8" i="168"/>
  <c r="G8" i="165"/>
  <c r="G8" i="169"/>
  <c r="C8" i="118"/>
  <c r="D59" i="47"/>
  <c r="D60" i="47"/>
  <c r="D61" i="47"/>
  <c r="D58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7" i="47"/>
  <c r="D50" i="47"/>
  <c r="D51" i="47"/>
  <c r="D52" i="47"/>
  <c r="D53" i="47"/>
  <c r="D16" i="47"/>
  <c r="D15" i="47"/>
  <c r="I8" i="175" l="1"/>
  <c r="I8" i="172"/>
  <c r="I8" i="174"/>
  <c r="I8" i="173"/>
  <c r="I8" i="164"/>
  <c r="I8" i="158"/>
  <c r="I8" i="159"/>
  <c r="I8" i="161"/>
  <c r="I8" i="168"/>
  <c r="I8" i="165"/>
  <c r="I8" i="169"/>
  <c r="K34" i="202"/>
  <c r="K8" i="175" l="1"/>
  <c r="K8" i="172"/>
  <c r="K8" i="174"/>
  <c r="K8" i="173"/>
  <c r="K8" i="164"/>
  <c r="K8" i="158"/>
  <c r="K8" i="159"/>
  <c r="K8" i="161"/>
  <c r="K8" i="168"/>
  <c r="K8" i="165"/>
  <c r="K8" i="169"/>
  <c r="J27" i="202"/>
  <c r="H27" i="202"/>
  <c r="J26" i="202"/>
  <c r="H26" i="202"/>
  <c r="J25" i="202"/>
  <c r="H25" i="202"/>
  <c r="M8" i="175" l="1"/>
  <c r="M8" i="172"/>
  <c r="M8" i="174"/>
  <c r="M8" i="173"/>
  <c r="M8" i="164"/>
  <c r="M8" i="158"/>
  <c r="M8" i="159"/>
  <c r="M8" i="161"/>
  <c r="M8" i="168"/>
  <c r="M8" i="165"/>
  <c r="M8" i="169"/>
  <c r="E267" i="202"/>
  <c r="E242" i="202"/>
  <c r="E217" i="202"/>
  <c r="E192" i="202"/>
  <c r="E167" i="202"/>
  <c r="E142" i="202"/>
  <c r="E117" i="202"/>
  <c r="E92" i="202"/>
  <c r="O8" i="175" l="1"/>
  <c r="O8" i="172"/>
  <c r="O8" i="174"/>
  <c r="O8" i="173"/>
  <c r="O8" i="164"/>
  <c r="O8" i="158"/>
  <c r="O8" i="159"/>
  <c r="O8" i="161"/>
  <c r="O8" i="168"/>
  <c r="O8" i="165"/>
  <c r="O8" i="169"/>
  <c r="G67" i="202"/>
  <c r="Q8" i="175" l="1"/>
  <c r="Q8" i="172"/>
  <c r="Q8" i="174"/>
  <c r="Q8" i="173"/>
  <c r="Q8" i="164"/>
  <c r="Q8" i="158"/>
  <c r="Q8" i="159"/>
  <c r="Q8" i="161"/>
  <c r="Q8" i="168"/>
  <c r="Q8" i="165"/>
  <c r="Q8" i="169"/>
  <c r="L274" i="202"/>
  <c r="K274" i="202"/>
  <c r="L273" i="202"/>
  <c r="K273" i="202"/>
  <c r="J268" i="202"/>
  <c r="I268" i="202"/>
  <c r="H268" i="202"/>
  <c r="G268" i="202"/>
  <c r="F268" i="202"/>
  <c r="E268" i="202"/>
  <c r="L267" i="202"/>
  <c r="K267" i="202"/>
  <c r="L266" i="202"/>
  <c r="K266" i="202"/>
  <c r="L265" i="202"/>
  <c r="K265" i="202"/>
  <c r="M265" i="202" s="1"/>
  <c r="L264" i="202"/>
  <c r="K264" i="202"/>
  <c r="M264" i="202" s="1"/>
  <c r="L263" i="202"/>
  <c r="K263" i="202"/>
  <c r="L262" i="202"/>
  <c r="K262" i="202"/>
  <c r="L261" i="202"/>
  <c r="L270" i="202" s="1"/>
  <c r="K261" i="202"/>
  <c r="L260" i="202"/>
  <c r="K260" i="202"/>
  <c r="L259" i="202"/>
  <c r="K259" i="202"/>
  <c r="L258" i="202"/>
  <c r="K258" i="202"/>
  <c r="L257" i="202"/>
  <c r="K257" i="202"/>
  <c r="L256" i="202"/>
  <c r="K256" i="202"/>
  <c r="L255" i="202"/>
  <c r="K255" i="202"/>
  <c r="L254" i="202"/>
  <c r="K254" i="202"/>
  <c r="L253" i="202"/>
  <c r="K253" i="202"/>
  <c r="L249" i="202"/>
  <c r="K249" i="202"/>
  <c r="L248" i="202"/>
  <c r="K248" i="202"/>
  <c r="J243" i="202"/>
  <c r="I243" i="202"/>
  <c r="H243" i="202"/>
  <c r="G243" i="202"/>
  <c r="F243" i="202"/>
  <c r="E243" i="202"/>
  <c r="L242" i="202"/>
  <c r="L241" i="202"/>
  <c r="K241" i="202"/>
  <c r="M241" i="202" s="1"/>
  <c r="L240" i="202"/>
  <c r="K240" i="202"/>
  <c r="L239" i="202"/>
  <c r="K239" i="202"/>
  <c r="M239" i="202" s="1"/>
  <c r="L238" i="202"/>
  <c r="K238" i="202"/>
  <c r="M238" i="202" s="1"/>
  <c r="L237" i="202"/>
  <c r="K237" i="202"/>
  <c r="L236" i="202"/>
  <c r="L245" i="202" s="1"/>
  <c r="K236" i="202"/>
  <c r="L235" i="202"/>
  <c r="K235" i="202"/>
  <c r="L234" i="202"/>
  <c r="K234" i="202"/>
  <c r="L233" i="202"/>
  <c r="K233" i="202"/>
  <c r="L232" i="202"/>
  <c r="K232" i="202"/>
  <c r="L231" i="202"/>
  <c r="K231" i="202"/>
  <c r="L230" i="202"/>
  <c r="K230" i="202"/>
  <c r="L229" i="202"/>
  <c r="K229" i="202"/>
  <c r="L228" i="202"/>
  <c r="K228" i="202"/>
  <c r="L224" i="202"/>
  <c r="K224" i="202"/>
  <c r="L223" i="202"/>
  <c r="K223" i="202"/>
  <c r="J218" i="202"/>
  <c r="I218" i="202"/>
  <c r="H218" i="202"/>
  <c r="G218" i="202"/>
  <c r="F218" i="202"/>
  <c r="E218" i="202"/>
  <c r="L217" i="202"/>
  <c r="K217" i="202"/>
  <c r="M217" i="202" s="1"/>
  <c r="L216" i="202"/>
  <c r="K216" i="202"/>
  <c r="M216" i="202" s="1"/>
  <c r="L215" i="202"/>
  <c r="K215" i="202"/>
  <c r="M215" i="202" s="1"/>
  <c r="L214" i="202"/>
  <c r="K214" i="202"/>
  <c r="M214" i="202" s="1"/>
  <c r="L213" i="202"/>
  <c r="K213" i="202"/>
  <c r="L212" i="202"/>
  <c r="K212" i="202"/>
  <c r="L211" i="202"/>
  <c r="L220" i="202" s="1"/>
  <c r="K211" i="202"/>
  <c r="L210" i="202"/>
  <c r="K210" i="202"/>
  <c r="L209" i="202"/>
  <c r="K209" i="202"/>
  <c r="L208" i="202"/>
  <c r="K208" i="202"/>
  <c r="L207" i="202"/>
  <c r="K207" i="202"/>
  <c r="L206" i="202"/>
  <c r="K206" i="202"/>
  <c r="L205" i="202"/>
  <c r="K205" i="202"/>
  <c r="L204" i="202"/>
  <c r="K204" i="202"/>
  <c r="L203" i="202"/>
  <c r="K203" i="202"/>
  <c r="L199" i="202"/>
  <c r="K199" i="202"/>
  <c r="L198" i="202"/>
  <c r="K198" i="202"/>
  <c r="J193" i="202"/>
  <c r="I193" i="202"/>
  <c r="H193" i="202"/>
  <c r="G193" i="202"/>
  <c r="F193" i="202"/>
  <c r="E193" i="202"/>
  <c r="L192" i="202"/>
  <c r="K192" i="202"/>
  <c r="L191" i="202"/>
  <c r="K191" i="202"/>
  <c r="L190" i="202"/>
  <c r="K190" i="202"/>
  <c r="L189" i="202"/>
  <c r="K189" i="202"/>
  <c r="M189" i="202" s="1"/>
  <c r="L188" i="202"/>
  <c r="K188" i="202"/>
  <c r="M188" i="202" s="1"/>
  <c r="L187" i="202"/>
  <c r="K187" i="202"/>
  <c r="L186" i="202"/>
  <c r="L195" i="202" s="1"/>
  <c r="K186" i="202"/>
  <c r="L185" i="202"/>
  <c r="K185" i="202"/>
  <c r="L184" i="202"/>
  <c r="K184" i="202"/>
  <c r="L183" i="202"/>
  <c r="K183" i="202"/>
  <c r="L182" i="202"/>
  <c r="K182" i="202"/>
  <c r="L181" i="202"/>
  <c r="K181" i="202"/>
  <c r="L180" i="202"/>
  <c r="K180" i="202"/>
  <c r="L179" i="202"/>
  <c r="K179" i="202"/>
  <c r="L178" i="202"/>
  <c r="K178" i="202"/>
  <c r="L174" i="202"/>
  <c r="K174" i="202"/>
  <c r="L173" i="202"/>
  <c r="K173" i="202"/>
  <c r="J168" i="202"/>
  <c r="I168" i="202"/>
  <c r="H168" i="202"/>
  <c r="G168" i="202"/>
  <c r="F168" i="202"/>
  <c r="E168" i="202"/>
  <c r="L166" i="202"/>
  <c r="K166" i="202"/>
  <c r="M166" i="202" s="1"/>
  <c r="L165" i="202"/>
  <c r="K165" i="202"/>
  <c r="L164" i="202"/>
  <c r="K164" i="202"/>
  <c r="M164" i="202" s="1"/>
  <c r="L163" i="202"/>
  <c r="K163" i="202"/>
  <c r="M163" i="202" s="1"/>
  <c r="L162" i="202"/>
  <c r="K162" i="202"/>
  <c r="L161" i="202"/>
  <c r="L170" i="202" s="1"/>
  <c r="K161" i="202"/>
  <c r="L160" i="202"/>
  <c r="K160" i="202"/>
  <c r="L159" i="202"/>
  <c r="K159" i="202"/>
  <c r="L158" i="202"/>
  <c r="K158" i="202"/>
  <c r="L157" i="202"/>
  <c r="K157" i="202"/>
  <c r="L156" i="202"/>
  <c r="K156" i="202"/>
  <c r="L155" i="202"/>
  <c r="K155" i="202"/>
  <c r="L154" i="202"/>
  <c r="K154" i="202"/>
  <c r="L153" i="202"/>
  <c r="K153" i="202"/>
  <c r="L149" i="202"/>
  <c r="K149" i="202"/>
  <c r="L148" i="202"/>
  <c r="K148" i="202"/>
  <c r="J143" i="202"/>
  <c r="I143" i="202"/>
  <c r="H143" i="202"/>
  <c r="G143" i="202"/>
  <c r="F143" i="202"/>
  <c r="E143" i="202"/>
  <c r="L142" i="202"/>
  <c r="K142" i="202"/>
  <c r="L141" i="202"/>
  <c r="K141" i="202"/>
  <c r="M141" i="202" s="1"/>
  <c r="L140" i="202"/>
  <c r="K140" i="202"/>
  <c r="L139" i="202"/>
  <c r="K139" i="202"/>
  <c r="M139" i="202" s="1"/>
  <c r="L138" i="202"/>
  <c r="K138" i="202"/>
  <c r="L137" i="202"/>
  <c r="K137" i="202"/>
  <c r="M137" i="202" s="1"/>
  <c r="L136" i="202"/>
  <c r="L145" i="202" s="1"/>
  <c r="K136" i="202"/>
  <c r="L135" i="202"/>
  <c r="K135" i="202"/>
  <c r="M135" i="202" s="1"/>
  <c r="L134" i="202"/>
  <c r="K134" i="202"/>
  <c r="L133" i="202"/>
  <c r="K133" i="202"/>
  <c r="L132" i="202"/>
  <c r="K132" i="202"/>
  <c r="L131" i="202"/>
  <c r="K131" i="202"/>
  <c r="L130" i="202"/>
  <c r="K130" i="202"/>
  <c r="L129" i="202"/>
  <c r="K129" i="202"/>
  <c r="L128" i="202"/>
  <c r="K128" i="202"/>
  <c r="L124" i="202"/>
  <c r="K124" i="202"/>
  <c r="L123" i="202"/>
  <c r="K123" i="202"/>
  <c r="J118" i="202"/>
  <c r="I118" i="202"/>
  <c r="H118" i="202"/>
  <c r="G118" i="202"/>
  <c r="F118" i="202"/>
  <c r="E118" i="202"/>
  <c r="L117" i="202"/>
  <c r="K117" i="202"/>
  <c r="L116" i="202"/>
  <c r="K116" i="202"/>
  <c r="M116" i="202" s="1"/>
  <c r="L115" i="202"/>
  <c r="K115" i="202"/>
  <c r="L114" i="202"/>
  <c r="K114" i="202"/>
  <c r="M114" i="202" s="1"/>
  <c r="L113" i="202"/>
  <c r="K113" i="202"/>
  <c r="L112" i="202"/>
  <c r="K112" i="202"/>
  <c r="L111" i="202"/>
  <c r="L120" i="202" s="1"/>
  <c r="K111" i="202"/>
  <c r="L110" i="202"/>
  <c r="K110" i="202"/>
  <c r="M110" i="202" s="1"/>
  <c r="L109" i="202"/>
  <c r="K109" i="202"/>
  <c r="L108" i="202"/>
  <c r="K108" i="202"/>
  <c r="L107" i="202"/>
  <c r="K107" i="202"/>
  <c r="L106" i="202"/>
  <c r="K106" i="202"/>
  <c r="L105" i="202"/>
  <c r="K105" i="202"/>
  <c r="L104" i="202"/>
  <c r="K104" i="202"/>
  <c r="L103" i="202"/>
  <c r="L99" i="202"/>
  <c r="K99" i="202"/>
  <c r="L98" i="202"/>
  <c r="K98" i="202"/>
  <c r="J93" i="202"/>
  <c r="I93" i="202"/>
  <c r="H93" i="202"/>
  <c r="G93" i="202"/>
  <c r="F93" i="202"/>
  <c r="E93" i="202"/>
  <c r="L92" i="202"/>
  <c r="K92" i="202"/>
  <c r="L91" i="202"/>
  <c r="K91" i="202"/>
  <c r="M91" i="202" s="1"/>
  <c r="L90" i="202"/>
  <c r="K90" i="202"/>
  <c r="L89" i="202"/>
  <c r="K89" i="202"/>
  <c r="M89" i="202" s="1"/>
  <c r="L88" i="202"/>
  <c r="K88" i="202"/>
  <c r="L87" i="202"/>
  <c r="K87" i="202"/>
  <c r="M87" i="202" s="1"/>
  <c r="L86" i="202"/>
  <c r="L95" i="202" s="1"/>
  <c r="K86" i="202"/>
  <c r="L85" i="202"/>
  <c r="K85" i="202"/>
  <c r="L84" i="202"/>
  <c r="K84" i="202"/>
  <c r="L83" i="202"/>
  <c r="K83" i="202"/>
  <c r="L82" i="202"/>
  <c r="K82" i="202"/>
  <c r="L81" i="202"/>
  <c r="K81" i="202"/>
  <c r="L80" i="202"/>
  <c r="K80" i="202"/>
  <c r="L79" i="202"/>
  <c r="K79" i="202"/>
  <c r="L78" i="202"/>
  <c r="K78" i="202"/>
  <c r="L73" i="202"/>
  <c r="K73" i="202"/>
  <c r="L72" i="202"/>
  <c r="K72" i="202"/>
  <c r="J67" i="202"/>
  <c r="I67" i="202"/>
  <c r="H67" i="202"/>
  <c r="F67" i="202"/>
  <c r="E67" i="202"/>
  <c r="L66" i="202"/>
  <c r="K66" i="202"/>
  <c r="M66" i="202" s="1"/>
  <c r="E66" i="202"/>
  <c r="L65" i="202"/>
  <c r="K65" i="202"/>
  <c r="M65" i="202" s="1"/>
  <c r="L64" i="202"/>
  <c r="K64" i="202"/>
  <c r="M64" i="202" s="1"/>
  <c r="M63" i="202"/>
  <c r="L63" i="202"/>
  <c r="K63" i="202"/>
  <c r="L62" i="202"/>
  <c r="K62" i="202"/>
  <c r="L61" i="202"/>
  <c r="K61" i="202"/>
  <c r="L60" i="202"/>
  <c r="K60" i="202"/>
  <c r="L59" i="202"/>
  <c r="K59" i="202"/>
  <c r="M59" i="202" s="1"/>
  <c r="L58" i="202"/>
  <c r="K58" i="202"/>
  <c r="L57" i="202"/>
  <c r="K57" i="202"/>
  <c r="M57" i="202" s="1"/>
  <c r="L56" i="202"/>
  <c r="K56" i="202"/>
  <c r="L55" i="202"/>
  <c r="K55" i="202"/>
  <c r="L54" i="202"/>
  <c r="K54" i="202"/>
  <c r="L53" i="202"/>
  <c r="K53" i="202"/>
  <c r="D53" i="202"/>
  <c r="L52" i="202"/>
  <c r="K52" i="202"/>
  <c r="D52" i="202"/>
  <c r="L47" i="202"/>
  <c r="K47" i="202"/>
  <c r="L46" i="202"/>
  <c r="K46" i="202"/>
  <c r="M46" i="202" s="1"/>
  <c r="J43" i="202"/>
  <c r="I43" i="202"/>
  <c r="H43" i="202"/>
  <c r="G43" i="202"/>
  <c r="F43" i="202"/>
  <c r="E43" i="202"/>
  <c r="L42" i="202"/>
  <c r="K42" i="202"/>
  <c r="M42" i="202" s="1"/>
  <c r="M41" i="202"/>
  <c r="L41" i="202"/>
  <c r="K41" i="202"/>
  <c r="L40" i="202"/>
  <c r="M40" i="202" s="1"/>
  <c r="K40" i="202"/>
  <c r="L39" i="202"/>
  <c r="K39" i="202"/>
  <c r="M39" i="202" s="1"/>
  <c r="L38" i="202"/>
  <c r="K38" i="202"/>
  <c r="M38" i="202" s="1"/>
  <c r="M37" i="202"/>
  <c r="L37" i="202"/>
  <c r="K37" i="202"/>
  <c r="L36" i="202"/>
  <c r="M36" i="202" s="1"/>
  <c r="K36" i="202"/>
  <c r="L35" i="202"/>
  <c r="K35" i="202"/>
  <c r="M35" i="202" s="1"/>
  <c r="L34" i="202"/>
  <c r="M34" i="202"/>
  <c r="L33" i="202"/>
  <c r="K33" i="202"/>
  <c r="M33" i="202" s="1"/>
  <c r="L32" i="202"/>
  <c r="M32" i="202" s="1"/>
  <c r="K32" i="202"/>
  <c r="L31" i="202"/>
  <c r="K31" i="202"/>
  <c r="M31" i="202" s="1"/>
  <c r="L30" i="202"/>
  <c r="K30" i="202"/>
  <c r="M30" i="202" s="1"/>
  <c r="L29" i="202"/>
  <c r="K29" i="202"/>
  <c r="M29" i="202" s="1"/>
  <c r="L28" i="202"/>
  <c r="K28" i="202"/>
  <c r="L27" i="202"/>
  <c r="K27" i="202"/>
  <c r="M27" i="202" s="1"/>
  <c r="L26" i="202"/>
  <c r="K26" i="202"/>
  <c r="M25" i="202"/>
  <c r="L25" i="202"/>
  <c r="K25" i="202"/>
  <c r="L24" i="202"/>
  <c r="K24" i="202"/>
  <c r="L23" i="202"/>
  <c r="K23" i="202"/>
  <c r="L22" i="202"/>
  <c r="K22" i="202"/>
  <c r="M22" i="202" s="1"/>
  <c r="M21" i="202"/>
  <c r="L21" i="202"/>
  <c r="K21" i="202"/>
  <c r="S8" i="175" l="1"/>
  <c r="S8" i="172"/>
  <c r="S8" i="174"/>
  <c r="S8" i="173"/>
  <c r="S8" i="164"/>
  <c r="S8" i="158"/>
  <c r="S8" i="159"/>
  <c r="S8" i="161"/>
  <c r="S8" i="168"/>
  <c r="S8" i="165"/>
  <c r="S8" i="169"/>
  <c r="M234" i="202"/>
  <c r="M158" i="202"/>
  <c r="M204" i="202"/>
  <c r="M160" i="202"/>
  <c r="M231" i="202"/>
  <c r="M233" i="202"/>
  <c r="M260" i="202"/>
  <c r="M255" i="202"/>
  <c r="M256" i="202"/>
  <c r="M274" i="202"/>
  <c r="M236" i="202"/>
  <c r="M208" i="202"/>
  <c r="M210" i="202"/>
  <c r="M184" i="202"/>
  <c r="M183" i="202"/>
  <c r="M185" i="202"/>
  <c r="M159" i="202"/>
  <c r="M206" i="202"/>
  <c r="M181" i="202"/>
  <c r="M156" i="202"/>
  <c r="M155" i="202"/>
  <c r="M253" i="202"/>
  <c r="M249" i="202"/>
  <c r="M262" i="202"/>
  <c r="M259" i="202"/>
  <c r="M235" i="202"/>
  <c r="M85" i="202"/>
  <c r="M53" i="202"/>
  <c r="M28" i="202"/>
  <c r="M26" i="202"/>
  <c r="M24" i="202"/>
  <c r="M23" i="202"/>
  <c r="K43" i="202"/>
  <c r="L43" i="202"/>
  <c r="M47" i="202"/>
  <c r="M261" i="202"/>
  <c r="M263" i="202"/>
  <c r="M266" i="202"/>
  <c r="M267" i="202"/>
  <c r="M228" i="202"/>
  <c r="M240" i="202"/>
  <c r="K242" i="202"/>
  <c r="M242" i="202" s="1"/>
  <c r="M209" i="202"/>
  <c r="M211" i="202"/>
  <c r="M213" i="202"/>
  <c r="M180" i="202"/>
  <c r="M191" i="202"/>
  <c r="M178" i="202"/>
  <c r="M190" i="202"/>
  <c r="M192" i="202"/>
  <c r="M165" i="202"/>
  <c r="K167" i="202"/>
  <c r="M167" i="202" s="1"/>
  <c r="M134" i="202"/>
  <c r="L167" i="202"/>
  <c r="M129" i="202"/>
  <c r="M131" i="202"/>
  <c r="M133" i="202"/>
  <c r="M140" i="202"/>
  <c r="M142" i="202"/>
  <c r="M111" i="202"/>
  <c r="M104" i="202"/>
  <c r="M106" i="202"/>
  <c r="M108" i="202"/>
  <c r="M115" i="202"/>
  <c r="M117" i="202"/>
  <c r="M84" i="202"/>
  <c r="M86" i="202"/>
  <c r="M79" i="202"/>
  <c r="M81" i="202"/>
  <c r="M83" i="202"/>
  <c r="M90" i="202"/>
  <c r="M92" i="202"/>
  <c r="M61" i="202"/>
  <c r="M198" i="202"/>
  <c r="M186" i="202"/>
  <c r="M199" i="202"/>
  <c r="M148" i="202"/>
  <c r="M161" i="202"/>
  <c r="M136" i="202"/>
  <c r="M149" i="202"/>
  <c r="M124" i="202"/>
  <c r="M98" i="202"/>
  <c r="M60" i="202"/>
  <c r="M237" i="202"/>
  <c r="M212" i="202"/>
  <c r="M187" i="202"/>
  <c r="M162" i="202"/>
  <c r="M138" i="202"/>
  <c r="M113" i="202"/>
  <c r="M112" i="202"/>
  <c r="M88" i="202"/>
  <c r="M56" i="202"/>
  <c r="M73" i="202"/>
  <c r="L93" i="202"/>
  <c r="L96" i="202" s="1"/>
  <c r="M99" i="202"/>
  <c r="M109" i="202"/>
  <c r="M105" i="202"/>
  <c r="L143" i="202"/>
  <c r="L146" i="202" s="1"/>
  <c r="M154" i="202"/>
  <c r="M153" i="202"/>
  <c r="M173" i="202"/>
  <c r="L218" i="202"/>
  <c r="L221" i="202" s="1"/>
  <c r="M205" i="202"/>
  <c r="M230" i="202"/>
  <c r="M248" i="202"/>
  <c r="M258" i="202"/>
  <c r="M273" i="202"/>
  <c r="K268" i="202"/>
  <c r="M254" i="202"/>
  <c r="L268" i="202"/>
  <c r="L271" i="202" s="1"/>
  <c r="L243" i="202"/>
  <c r="L246" i="202" s="1"/>
  <c r="M229" i="202"/>
  <c r="M224" i="202"/>
  <c r="K218" i="202"/>
  <c r="M203" i="202"/>
  <c r="M223" i="202"/>
  <c r="M179" i="202"/>
  <c r="K193" i="202"/>
  <c r="L193" i="202"/>
  <c r="L196" i="202" s="1"/>
  <c r="L168" i="202"/>
  <c r="L171" i="202" s="1"/>
  <c r="M174" i="202"/>
  <c r="M130" i="202"/>
  <c r="M132" i="202"/>
  <c r="K143" i="202"/>
  <c r="K118" i="202"/>
  <c r="L118" i="202"/>
  <c r="L121" i="202" s="1"/>
  <c r="M123" i="202"/>
  <c r="M107" i="202"/>
  <c r="M80" i="202"/>
  <c r="M82" i="202"/>
  <c r="K93" i="202"/>
  <c r="M62" i="202"/>
  <c r="L67" i="202"/>
  <c r="M55" i="202"/>
  <c r="M54" i="202"/>
  <c r="M52" i="202"/>
  <c r="M58" i="202"/>
  <c r="M72" i="202"/>
  <c r="M43" i="202"/>
  <c r="M78" i="202"/>
  <c r="M103" i="202"/>
  <c r="M128" i="202"/>
  <c r="M157" i="202"/>
  <c r="M182" i="202"/>
  <c r="M207" i="202"/>
  <c r="M232" i="202"/>
  <c r="M257" i="202"/>
  <c r="K67" i="202"/>
  <c r="U8" i="175" l="1"/>
  <c r="U8" i="172"/>
  <c r="U8" i="174"/>
  <c r="U8" i="173"/>
  <c r="U8" i="164"/>
  <c r="U8" i="158"/>
  <c r="U8" i="159"/>
  <c r="U8" i="161"/>
  <c r="U8" i="168"/>
  <c r="U8" i="165"/>
  <c r="U8" i="169"/>
  <c r="M268" i="202"/>
  <c r="M193" i="202"/>
  <c r="K243" i="202"/>
  <c r="M243" i="202"/>
  <c r="M168" i="202"/>
  <c r="K168" i="202"/>
  <c r="M93" i="202"/>
  <c r="M143" i="202"/>
  <c r="M218" i="202"/>
  <c r="M118" i="202"/>
  <c r="M67" i="202"/>
  <c r="R45" i="89" l="1"/>
  <c r="R44" i="89"/>
  <c r="R43" i="89"/>
  <c r="R42" i="89"/>
  <c r="R41" i="89"/>
  <c r="R40" i="89"/>
  <c r="R39" i="89"/>
  <c r="R38" i="89"/>
  <c r="R37" i="89"/>
  <c r="R32" i="89"/>
  <c r="R29" i="89"/>
  <c r="R28" i="89"/>
  <c r="R27" i="89"/>
  <c r="R26" i="89"/>
  <c r="R25" i="89"/>
  <c r="R24" i="89"/>
  <c r="R23" i="89"/>
  <c r="R22" i="89"/>
  <c r="R21" i="89"/>
  <c r="R20" i="89"/>
  <c r="R19" i="89"/>
  <c r="R18" i="89"/>
  <c r="R17" i="89"/>
  <c r="R16" i="89"/>
  <c r="R15" i="89"/>
  <c r="R14" i="89"/>
  <c r="R13" i="89"/>
  <c r="R12" i="89"/>
  <c r="R11" i="89"/>
  <c r="Q46" i="89" l="1"/>
  <c r="P46" i="89"/>
  <c r="R46" i="89" s="1"/>
  <c r="Q30" i="89"/>
  <c r="P30" i="89"/>
  <c r="R30" i="89" s="1"/>
  <c r="C26" i="192" l="1"/>
  <c r="E26" i="192"/>
  <c r="G26" i="192"/>
  <c r="I26" i="192"/>
  <c r="K26" i="192"/>
  <c r="M26" i="192"/>
  <c r="O26" i="192"/>
  <c r="B48" i="159" l="1"/>
  <c r="B48" i="15"/>
  <c r="B48" i="158"/>
  <c r="A48" i="159" l="1"/>
  <c r="A48" i="158"/>
  <c r="A48" i="15"/>
  <c r="U50" i="198" l="1"/>
  <c r="U110" i="198" s="1"/>
  <c r="S50" i="198"/>
  <c r="S110" i="198" s="1"/>
  <c r="Q50" i="198"/>
  <c r="Q110" i="198" s="1"/>
  <c r="O50" i="198"/>
  <c r="O110" i="198" s="1"/>
  <c r="M50" i="198"/>
  <c r="M110" i="198" s="1"/>
  <c r="K50" i="198"/>
  <c r="K110" i="198" s="1"/>
  <c r="I50" i="198"/>
  <c r="I110" i="198" s="1"/>
  <c r="G50" i="198"/>
  <c r="G110" i="198" s="1"/>
  <c r="E50" i="198"/>
  <c r="E110" i="198" s="1"/>
  <c r="U16" i="198"/>
  <c r="S16" i="198"/>
  <c r="Q16" i="198"/>
  <c r="O16" i="198"/>
  <c r="M16" i="198"/>
  <c r="K16" i="198"/>
  <c r="I16" i="198"/>
  <c r="G16" i="198"/>
  <c r="E16" i="198"/>
  <c r="U14" i="198"/>
  <c r="S14" i="198"/>
  <c r="Q14" i="198"/>
  <c r="O14" i="198"/>
  <c r="M14" i="198"/>
  <c r="K14" i="198"/>
  <c r="I14" i="198"/>
  <c r="G14" i="198"/>
  <c r="E14" i="198"/>
  <c r="C14" i="198"/>
  <c r="U14" i="197"/>
  <c r="S14" i="197"/>
  <c r="Q14" i="197"/>
  <c r="O14" i="197"/>
  <c r="M14" i="197"/>
  <c r="K14" i="197"/>
  <c r="I14" i="197"/>
  <c r="G14" i="197"/>
  <c r="E14" i="197"/>
  <c r="C14" i="197"/>
  <c r="C50" i="198"/>
  <c r="C110" i="198" s="1"/>
  <c r="B48" i="198"/>
  <c r="A48" i="198"/>
  <c r="C16" i="198"/>
  <c r="U115" i="195"/>
  <c r="S115" i="195"/>
  <c r="Q115" i="195"/>
  <c r="O115" i="195"/>
  <c r="M115" i="195"/>
  <c r="K115" i="195"/>
  <c r="I115" i="195"/>
  <c r="G115" i="195"/>
  <c r="E115" i="195"/>
  <c r="U114" i="195"/>
  <c r="S114" i="195"/>
  <c r="Q114" i="195"/>
  <c r="O114" i="195"/>
  <c r="M114" i="195"/>
  <c r="K114" i="195"/>
  <c r="I114" i="195"/>
  <c r="G114" i="195"/>
  <c r="E114" i="195"/>
  <c r="U113" i="195"/>
  <c r="S113" i="195"/>
  <c r="Q113" i="195"/>
  <c r="O113" i="195"/>
  <c r="M113" i="195"/>
  <c r="K113" i="195"/>
  <c r="I113" i="195"/>
  <c r="G113" i="195"/>
  <c r="E113" i="195"/>
  <c r="U97" i="195"/>
  <c r="S97" i="195"/>
  <c r="Q97" i="195"/>
  <c r="O97" i="195"/>
  <c r="M97" i="195"/>
  <c r="K97" i="195"/>
  <c r="I97" i="195"/>
  <c r="G97" i="195"/>
  <c r="E97" i="195"/>
  <c r="U59" i="195"/>
  <c r="S59" i="195"/>
  <c r="Q59" i="195"/>
  <c r="O59" i="195"/>
  <c r="M59" i="195"/>
  <c r="K59" i="195"/>
  <c r="I59" i="195"/>
  <c r="G59" i="195"/>
  <c r="E59" i="195"/>
  <c r="U50" i="195"/>
  <c r="U110" i="195" s="1"/>
  <c r="S50" i="195"/>
  <c r="S110" i="195" s="1"/>
  <c r="Q50" i="195"/>
  <c r="Q110" i="195" s="1"/>
  <c r="O50" i="195"/>
  <c r="O110" i="195" s="1"/>
  <c r="M50" i="195"/>
  <c r="M110" i="195" s="1"/>
  <c r="K50" i="195"/>
  <c r="K110" i="195" s="1"/>
  <c r="I50" i="195"/>
  <c r="I110" i="195" s="1"/>
  <c r="G50" i="195"/>
  <c r="G110" i="195" s="1"/>
  <c r="E50" i="195"/>
  <c r="E110" i="195" s="1"/>
  <c r="U45" i="195"/>
  <c r="S45" i="195"/>
  <c r="Q45" i="195"/>
  <c r="O45" i="195"/>
  <c r="M45" i="195"/>
  <c r="K45" i="195"/>
  <c r="I45" i="195"/>
  <c r="G45" i="195"/>
  <c r="E45" i="195"/>
  <c r="U44" i="195"/>
  <c r="S44" i="195"/>
  <c r="Q44" i="195"/>
  <c r="O44" i="195"/>
  <c r="M44" i="195"/>
  <c r="K44" i="195"/>
  <c r="I44" i="195"/>
  <c r="G44" i="195"/>
  <c r="E44" i="195"/>
  <c r="U43" i="195"/>
  <c r="S43" i="195"/>
  <c r="Q43" i="195"/>
  <c r="O43" i="195"/>
  <c r="M43" i="195"/>
  <c r="K43" i="195"/>
  <c r="I43" i="195"/>
  <c r="G43" i="195"/>
  <c r="E43" i="195"/>
  <c r="U42" i="195"/>
  <c r="S42" i="195"/>
  <c r="Q42" i="195"/>
  <c r="O42" i="195"/>
  <c r="M42" i="195"/>
  <c r="K42" i="195"/>
  <c r="I42" i="195"/>
  <c r="G42" i="195"/>
  <c r="E42" i="195"/>
  <c r="U41" i="195"/>
  <c r="S41" i="195"/>
  <c r="Q41" i="195"/>
  <c r="O41" i="195"/>
  <c r="M41" i="195"/>
  <c r="K41" i="195"/>
  <c r="I41" i="195"/>
  <c r="G41" i="195"/>
  <c r="E41" i="195"/>
  <c r="U40" i="195"/>
  <c r="S40" i="195"/>
  <c r="Q40" i="195"/>
  <c r="O40" i="195"/>
  <c r="M40" i="195"/>
  <c r="K40" i="195"/>
  <c r="I40" i="195"/>
  <c r="G40" i="195"/>
  <c r="E40" i="195"/>
  <c r="U39" i="195"/>
  <c r="S39" i="195"/>
  <c r="Q39" i="195"/>
  <c r="O39" i="195"/>
  <c r="M39" i="195"/>
  <c r="K39" i="195"/>
  <c r="I39" i="195"/>
  <c r="G39" i="195"/>
  <c r="E39" i="195"/>
  <c r="U38" i="195"/>
  <c r="S38" i="195"/>
  <c r="Q38" i="195"/>
  <c r="O38" i="195"/>
  <c r="M38" i="195"/>
  <c r="K38" i="195"/>
  <c r="I38" i="195"/>
  <c r="G38" i="195"/>
  <c r="E38" i="195"/>
  <c r="U37" i="195"/>
  <c r="S37" i="195"/>
  <c r="Q37" i="195"/>
  <c r="O37" i="195"/>
  <c r="M37" i="195"/>
  <c r="K37" i="195"/>
  <c r="I37" i="195"/>
  <c r="G37" i="195"/>
  <c r="E37" i="195"/>
  <c r="U36" i="195"/>
  <c r="S36" i="195"/>
  <c r="Q36" i="195"/>
  <c r="O36" i="195"/>
  <c r="M36" i="195"/>
  <c r="K36" i="195"/>
  <c r="I36" i="195"/>
  <c r="G36" i="195"/>
  <c r="E36" i="195"/>
  <c r="U32" i="195"/>
  <c r="S32" i="195"/>
  <c r="Q32" i="195"/>
  <c r="O32" i="195"/>
  <c r="M32" i="195"/>
  <c r="K32" i="195"/>
  <c r="I32" i="195"/>
  <c r="G32" i="195"/>
  <c r="E32" i="195"/>
  <c r="U27" i="195"/>
  <c r="S27" i="195"/>
  <c r="Q27" i="195"/>
  <c r="O27" i="195"/>
  <c r="M27" i="195"/>
  <c r="K27" i="195"/>
  <c r="I27" i="195"/>
  <c r="G27" i="195"/>
  <c r="E27" i="195"/>
  <c r="U26" i="195"/>
  <c r="S26" i="195"/>
  <c r="Q26" i="195"/>
  <c r="O26" i="195"/>
  <c r="M26" i="195"/>
  <c r="K26" i="195"/>
  <c r="I26" i="195"/>
  <c r="G26" i="195"/>
  <c r="E26" i="195"/>
  <c r="U25" i="195"/>
  <c r="S25" i="195"/>
  <c r="Q25" i="195"/>
  <c r="O25" i="195"/>
  <c r="M25" i="195"/>
  <c r="K25" i="195"/>
  <c r="I25" i="195"/>
  <c r="G25" i="195"/>
  <c r="E25" i="195"/>
  <c r="U24" i="195"/>
  <c r="S24" i="195"/>
  <c r="Q24" i="195"/>
  <c r="O24" i="195"/>
  <c r="M24" i="195"/>
  <c r="K24" i="195"/>
  <c r="I24" i="195"/>
  <c r="G24" i="195"/>
  <c r="E24" i="195"/>
  <c r="U23" i="195"/>
  <c r="S23" i="195"/>
  <c r="Q23" i="195"/>
  <c r="O23" i="195"/>
  <c r="M23" i="195"/>
  <c r="K23" i="195"/>
  <c r="I23" i="195"/>
  <c r="G23" i="195"/>
  <c r="E23" i="195"/>
  <c r="U21" i="195"/>
  <c r="S21" i="195"/>
  <c r="Q21" i="195"/>
  <c r="O21" i="195"/>
  <c r="M21" i="195"/>
  <c r="K21" i="195"/>
  <c r="I21" i="195"/>
  <c r="G21" i="195"/>
  <c r="E21" i="195"/>
  <c r="U20" i="195"/>
  <c r="S20" i="195"/>
  <c r="Q20" i="195"/>
  <c r="O20" i="195"/>
  <c r="M20" i="195"/>
  <c r="K20" i="195"/>
  <c r="I20" i="195"/>
  <c r="G20" i="195"/>
  <c r="E20" i="195"/>
  <c r="U19" i="195"/>
  <c r="S19" i="195"/>
  <c r="Q19" i="195"/>
  <c r="O19" i="195"/>
  <c r="M19" i="195"/>
  <c r="K19" i="195"/>
  <c r="K28" i="195" s="1"/>
  <c r="I19" i="195"/>
  <c r="G19" i="195"/>
  <c r="E19" i="195"/>
  <c r="U16" i="195"/>
  <c r="S16" i="195"/>
  <c r="Q16" i="195"/>
  <c r="O16" i="195"/>
  <c r="M16" i="195"/>
  <c r="K16" i="195"/>
  <c r="I16" i="195"/>
  <c r="G16" i="195"/>
  <c r="E16" i="195"/>
  <c r="C115" i="195"/>
  <c r="C114" i="195"/>
  <c r="C113" i="195"/>
  <c r="C97" i="195"/>
  <c r="C59" i="195"/>
  <c r="C45" i="195"/>
  <c r="C44" i="195"/>
  <c r="C43" i="195"/>
  <c r="C42" i="195"/>
  <c r="C41" i="195"/>
  <c r="C40" i="195"/>
  <c r="C39" i="195"/>
  <c r="C38" i="195"/>
  <c r="C37" i="195"/>
  <c r="C36" i="195"/>
  <c r="C32" i="195"/>
  <c r="C27" i="195"/>
  <c r="C26" i="195"/>
  <c r="C25" i="195"/>
  <c r="C24" i="195"/>
  <c r="C23" i="195"/>
  <c r="C21" i="195"/>
  <c r="C20" i="195"/>
  <c r="C28" i="195" s="1"/>
  <c r="C19" i="195"/>
  <c r="U14" i="195"/>
  <c r="S14" i="195"/>
  <c r="Q14" i="195"/>
  <c r="O14" i="195"/>
  <c r="M14" i="195"/>
  <c r="K14" i="195"/>
  <c r="I14" i="195"/>
  <c r="G14" i="195"/>
  <c r="E14" i="195"/>
  <c r="C14" i="195"/>
  <c r="U14" i="194"/>
  <c r="S14" i="194"/>
  <c r="Q14" i="194"/>
  <c r="O14" i="194"/>
  <c r="M14" i="194"/>
  <c r="K14" i="194"/>
  <c r="I14" i="194"/>
  <c r="G14" i="194"/>
  <c r="E14" i="194"/>
  <c r="C14" i="194"/>
  <c r="U14" i="192"/>
  <c r="S14" i="192"/>
  <c r="Q14" i="192"/>
  <c r="O14" i="192"/>
  <c r="M14" i="192"/>
  <c r="K14" i="192"/>
  <c r="I14" i="192"/>
  <c r="G14" i="192"/>
  <c r="E14" i="192"/>
  <c r="C14" i="192"/>
  <c r="S14" i="193"/>
  <c r="Q14" i="193"/>
  <c r="O14" i="193"/>
  <c r="M14" i="193"/>
  <c r="K14" i="193"/>
  <c r="I14" i="193"/>
  <c r="G14" i="193"/>
  <c r="E14" i="193"/>
  <c r="U14" i="193"/>
  <c r="C14" i="193"/>
  <c r="C23" i="192"/>
  <c r="C23" i="198" s="1"/>
  <c r="E23" i="192"/>
  <c r="G23" i="192"/>
  <c r="G23" i="198" s="1"/>
  <c r="I23" i="192"/>
  <c r="I23" i="198" s="1"/>
  <c r="K23" i="192"/>
  <c r="K23" i="198" s="1"/>
  <c r="M23" i="192"/>
  <c r="O23" i="192"/>
  <c r="O23" i="198" s="1"/>
  <c r="Q23" i="192"/>
  <c r="Q23" i="198" s="1"/>
  <c r="S23" i="192"/>
  <c r="S23" i="198" s="1"/>
  <c r="U23" i="192"/>
  <c r="C24" i="192"/>
  <c r="C24" i="198" s="1"/>
  <c r="E24" i="192"/>
  <c r="E24" i="198" s="1"/>
  <c r="G24" i="192"/>
  <c r="G24" i="198" s="1"/>
  <c r="I24" i="192"/>
  <c r="I24" i="198" s="1"/>
  <c r="K24" i="192"/>
  <c r="M24" i="192"/>
  <c r="M24" i="198" s="1"/>
  <c r="O24" i="192"/>
  <c r="Q24" i="192"/>
  <c r="Q24" i="198" s="1"/>
  <c r="S24" i="192"/>
  <c r="U24" i="192"/>
  <c r="U24" i="198" s="1"/>
  <c r="U115" i="192"/>
  <c r="S115" i="192"/>
  <c r="Q115" i="192"/>
  <c r="O115" i="192"/>
  <c r="M115" i="192"/>
  <c r="K115" i="192"/>
  <c r="I115" i="192"/>
  <c r="G115" i="192"/>
  <c r="E115" i="192"/>
  <c r="U114" i="192"/>
  <c r="S114" i="192"/>
  <c r="Q114" i="192"/>
  <c r="O114" i="192"/>
  <c r="M114" i="192"/>
  <c r="K114" i="192"/>
  <c r="I114" i="192"/>
  <c r="G114" i="192"/>
  <c r="E114" i="192"/>
  <c r="U113" i="192"/>
  <c r="S113" i="192"/>
  <c r="Q113" i="192"/>
  <c r="O113" i="192"/>
  <c r="M113" i="192"/>
  <c r="K113" i="192"/>
  <c r="I113" i="192"/>
  <c r="G113" i="192"/>
  <c r="E113" i="192"/>
  <c r="U50" i="192"/>
  <c r="U110" i="192" s="1"/>
  <c r="S50" i="192"/>
  <c r="S110" i="192" s="1"/>
  <c r="Q50" i="192"/>
  <c r="Q110" i="192" s="1"/>
  <c r="O50" i="192"/>
  <c r="O110" i="192" s="1"/>
  <c r="M50" i="192"/>
  <c r="M110" i="192" s="1"/>
  <c r="K50" i="192"/>
  <c r="K110" i="192" s="1"/>
  <c r="I50" i="192"/>
  <c r="I110" i="192" s="1"/>
  <c r="G50" i="192"/>
  <c r="G110" i="192" s="1"/>
  <c r="E50" i="192"/>
  <c r="E110" i="192" s="1"/>
  <c r="U45" i="192"/>
  <c r="S45" i="192"/>
  <c r="S45" i="198" s="1"/>
  <c r="Q45" i="192"/>
  <c r="Q45" i="198" s="1"/>
  <c r="O45" i="192"/>
  <c r="M45" i="192"/>
  <c r="K45" i="192"/>
  <c r="K45" i="198" s="1"/>
  <c r="I45" i="192"/>
  <c r="I45" i="198" s="1"/>
  <c r="G45" i="192"/>
  <c r="E45" i="192"/>
  <c r="U44" i="192"/>
  <c r="U44" i="198" s="1"/>
  <c r="S44" i="192"/>
  <c r="S44" i="198" s="1"/>
  <c r="Q44" i="192"/>
  <c r="O44" i="192"/>
  <c r="O44" i="198" s="1"/>
  <c r="M44" i="192"/>
  <c r="M44" i="198" s="1"/>
  <c r="K44" i="192"/>
  <c r="K44" i="198" s="1"/>
  <c r="I44" i="192"/>
  <c r="G44" i="192"/>
  <c r="G44" i="198" s="1"/>
  <c r="E44" i="192"/>
  <c r="E44" i="198" s="1"/>
  <c r="U43" i="192"/>
  <c r="U43" i="198" s="1"/>
  <c r="S43" i="192"/>
  <c r="Q43" i="192"/>
  <c r="Q43" i="198" s="1"/>
  <c r="O43" i="192"/>
  <c r="O43" i="198" s="1"/>
  <c r="M43" i="192"/>
  <c r="M43" i="198" s="1"/>
  <c r="K43" i="192"/>
  <c r="I43" i="192"/>
  <c r="I43" i="198" s="1"/>
  <c r="G43" i="192"/>
  <c r="G43" i="198" s="1"/>
  <c r="E43" i="192"/>
  <c r="U42" i="192"/>
  <c r="S42" i="192"/>
  <c r="S42" i="198" s="1"/>
  <c r="Q42" i="192"/>
  <c r="Q42" i="198" s="1"/>
  <c r="O42" i="192"/>
  <c r="O42" i="198" s="1"/>
  <c r="M42" i="192"/>
  <c r="K42" i="192"/>
  <c r="K42" i="198" s="1"/>
  <c r="I42" i="192"/>
  <c r="I42" i="198" s="1"/>
  <c r="G42" i="192"/>
  <c r="G42" i="198" s="1"/>
  <c r="E42" i="192"/>
  <c r="U41" i="192"/>
  <c r="S41" i="192"/>
  <c r="S41" i="198" s="1"/>
  <c r="Q41" i="192"/>
  <c r="Q41" i="198" s="1"/>
  <c r="O41" i="192"/>
  <c r="M41" i="192"/>
  <c r="K41" i="192"/>
  <c r="K41" i="198" s="1"/>
  <c r="I41" i="192"/>
  <c r="I41" i="198" s="1"/>
  <c r="G41" i="192"/>
  <c r="E41" i="192"/>
  <c r="U40" i="192"/>
  <c r="U40" i="198" s="1"/>
  <c r="S40" i="192"/>
  <c r="S40" i="198" s="1"/>
  <c r="Q40" i="192"/>
  <c r="O40" i="192"/>
  <c r="O40" i="198" s="1"/>
  <c r="M40" i="192"/>
  <c r="M40" i="198" s="1"/>
  <c r="K40" i="192"/>
  <c r="K40" i="198" s="1"/>
  <c r="I40" i="192"/>
  <c r="G40" i="192"/>
  <c r="G40" i="198" s="1"/>
  <c r="E40" i="192"/>
  <c r="E40" i="198" s="1"/>
  <c r="U39" i="192"/>
  <c r="U39" i="198" s="1"/>
  <c r="S39" i="192"/>
  <c r="Q39" i="192"/>
  <c r="Q39" i="198" s="1"/>
  <c r="O39" i="192"/>
  <c r="O39" i="198" s="1"/>
  <c r="M39" i="192"/>
  <c r="M39" i="198" s="1"/>
  <c r="K39" i="192"/>
  <c r="I39" i="192"/>
  <c r="I39" i="198" s="1"/>
  <c r="G39" i="192"/>
  <c r="G39" i="198" s="1"/>
  <c r="E39" i="192"/>
  <c r="E39" i="198" s="1"/>
  <c r="U38" i="192"/>
  <c r="S38" i="192"/>
  <c r="S38" i="198" s="1"/>
  <c r="Q38" i="192"/>
  <c r="Q38" i="198" s="1"/>
  <c r="O38" i="192"/>
  <c r="O38" i="198" s="1"/>
  <c r="M38" i="192"/>
  <c r="K38" i="192"/>
  <c r="K38" i="198" s="1"/>
  <c r="I38" i="192"/>
  <c r="I38" i="198" s="1"/>
  <c r="G38" i="192"/>
  <c r="G38" i="198" s="1"/>
  <c r="E38" i="192"/>
  <c r="U37" i="192"/>
  <c r="S37" i="192"/>
  <c r="S37" i="198" s="1"/>
  <c r="Q37" i="192"/>
  <c r="Q37" i="198" s="1"/>
  <c r="O37" i="192"/>
  <c r="M37" i="192"/>
  <c r="K37" i="192"/>
  <c r="K37" i="198" s="1"/>
  <c r="I37" i="192"/>
  <c r="I37" i="198" s="1"/>
  <c r="G37" i="192"/>
  <c r="E37" i="192"/>
  <c r="U36" i="192"/>
  <c r="U36" i="198" s="1"/>
  <c r="S36" i="192"/>
  <c r="S36" i="198" s="1"/>
  <c r="Q36" i="192"/>
  <c r="O36" i="192"/>
  <c r="O36" i="198" s="1"/>
  <c r="M36" i="192"/>
  <c r="M36" i="198" s="1"/>
  <c r="K36" i="192"/>
  <c r="K36" i="198" s="1"/>
  <c r="I36" i="192"/>
  <c r="G36" i="192"/>
  <c r="G36" i="198" s="1"/>
  <c r="E36" i="192"/>
  <c r="E36" i="198" s="1"/>
  <c r="U32" i="192"/>
  <c r="U32" i="198" s="1"/>
  <c r="S32" i="192"/>
  <c r="S32" i="198" s="1"/>
  <c r="Q32" i="192"/>
  <c r="Q32" i="198" s="1"/>
  <c r="O32" i="192"/>
  <c r="O32" i="198" s="1"/>
  <c r="M32" i="192"/>
  <c r="M32" i="198" s="1"/>
  <c r="K32" i="192"/>
  <c r="K32" i="198" s="1"/>
  <c r="I32" i="192"/>
  <c r="I32" i="198" s="1"/>
  <c r="G32" i="192"/>
  <c r="G32" i="198" s="1"/>
  <c r="E32" i="192"/>
  <c r="E32" i="198" s="1"/>
  <c r="U27" i="192"/>
  <c r="U27" i="198" s="1"/>
  <c r="S27" i="192"/>
  <c r="S27" i="198" s="1"/>
  <c r="Q27" i="192"/>
  <c r="Q27" i="198" s="1"/>
  <c r="O27" i="192"/>
  <c r="O27" i="198" s="1"/>
  <c r="M27" i="192"/>
  <c r="M27" i="198" s="1"/>
  <c r="K27" i="192"/>
  <c r="K27" i="198" s="1"/>
  <c r="I27" i="192"/>
  <c r="I27" i="198" s="1"/>
  <c r="G27" i="192"/>
  <c r="G27" i="198" s="1"/>
  <c r="E27" i="192"/>
  <c r="E27" i="198" s="1"/>
  <c r="U26" i="192"/>
  <c r="U26" i="198" s="1"/>
  <c r="S26" i="192"/>
  <c r="S26" i="198" s="1"/>
  <c r="Q26" i="192"/>
  <c r="Q26" i="198" s="1"/>
  <c r="O26" i="198"/>
  <c r="M26" i="198"/>
  <c r="K26" i="198"/>
  <c r="I26" i="198"/>
  <c r="G26" i="198"/>
  <c r="E26" i="198"/>
  <c r="U25" i="192"/>
  <c r="S25" i="192"/>
  <c r="S25" i="198" s="1"/>
  <c r="Q25" i="192"/>
  <c r="O25" i="192"/>
  <c r="O25" i="198" s="1"/>
  <c r="M25" i="192"/>
  <c r="K25" i="192"/>
  <c r="K25" i="198" s="1"/>
  <c r="I25" i="192"/>
  <c r="G25" i="192"/>
  <c r="G25" i="198" s="1"/>
  <c r="E25" i="192"/>
  <c r="U21" i="192"/>
  <c r="U21" i="198" s="1"/>
  <c r="S21" i="192"/>
  <c r="S21" i="198" s="1"/>
  <c r="Q21" i="192"/>
  <c r="O21" i="192"/>
  <c r="O21" i="198" s="1"/>
  <c r="M21" i="192"/>
  <c r="M21" i="198" s="1"/>
  <c r="K21" i="192"/>
  <c r="K21" i="198" s="1"/>
  <c r="I21" i="192"/>
  <c r="G21" i="192"/>
  <c r="E21" i="192"/>
  <c r="E21" i="198" s="1"/>
  <c r="U16" i="192"/>
  <c r="S16" i="192"/>
  <c r="Q16" i="192"/>
  <c r="O16" i="192"/>
  <c r="M16" i="192"/>
  <c r="K16" i="192"/>
  <c r="I16" i="192"/>
  <c r="G16" i="192"/>
  <c r="E16" i="192"/>
  <c r="C115" i="192"/>
  <c r="C114" i="192"/>
  <c r="C113" i="192"/>
  <c r="C45" i="192"/>
  <c r="C45" i="198" s="1"/>
  <c r="C44" i="192"/>
  <c r="C43" i="192"/>
  <c r="C42" i="192"/>
  <c r="C41" i="192"/>
  <c r="C41" i="198" s="1"/>
  <c r="C40" i="192"/>
  <c r="C39" i="192"/>
  <c r="C38" i="192"/>
  <c r="C37" i="192"/>
  <c r="C37" i="198" s="1"/>
  <c r="C36" i="192"/>
  <c r="C50" i="192"/>
  <c r="C32" i="192"/>
  <c r="C27" i="192"/>
  <c r="C27" i="198" s="1"/>
  <c r="C26" i="198"/>
  <c r="C25" i="192"/>
  <c r="C21" i="192"/>
  <c r="C21" i="198" s="1"/>
  <c r="U111" i="197"/>
  <c r="S111" i="197"/>
  <c r="Q111" i="197"/>
  <c r="O111" i="197"/>
  <c r="M111" i="197"/>
  <c r="K111" i="197"/>
  <c r="I111" i="197"/>
  <c r="G111" i="197"/>
  <c r="E111" i="197"/>
  <c r="C111" i="197"/>
  <c r="S110" i="197"/>
  <c r="L99" i="197"/>
  <c r="H96" i="197"/>
  <c r="D93" i="197"/>
  <c r="T90" i="197"/>
  <c r="H89" i="197"/>
  <c r="P87" i="197"/>
  <c r="D86" i="197"/>
  <c r="P84" i="197"/>
  <c r="P83" i="197"/>
  <c r="N81" i="197"/>
  <c r="J78" i="197"/>
  <c r="N77" i="197"/>
  <c r="F75" i="197"/>
  <c r="J74" i="197"/>
  <c r="V71" i="197"/>
  <c r="N65" i="197"/>
  <c r="J60" i="197"/>
  <c r="F59" i="197"/>
  <c r="N57" i="197"/>
  <c r="V55" i="197"/>
  <c r="N55" i="197"/>
  <c r="J54" i="197"/>
  <c r="U50" i="197"/>
  <c r="U110" i="197" s="1"/>
  <c r="S50" i="197"/>
  <c r="Q50" i="197"/>
  <c r="Q110" i="197" s="1"/>
  <c r="O50" i="197"/>
  <c r="O110" i="197" s="1"/>
  <c r="M50" i="197"/>
  <c r="M110" i="197" s="1"/>
  <c r="K50" i="197"/>
  <c r="K110" i="197" s="1"/>
  <c r="I50" i="197"/>
  <c r="I110" i="197" s="1"/>
  <c r="G50" i="197"/>
  <c r="G110" i="197" s="1"/>
  <c r="E50" i="197"/>
  <c r="E110" i="197" s="1"/>
  <c r="C50" i="197"/>
  <c r="C110" i="197" s="1"/>
  <c r="B48" i="197"/>
  <c r="A48" i="197"/>
  <c r="U46" i="197"/>
  <c r="S46" i="197"/>
  <c r="T46" i="197" s="1"/>
  <c r="Q46" i="197"/>
  <c r="O46" i="197"/>
  <c r="P46" i="197" s="1"/>
  <c r="M46" i="197"/>
  <c r="N46" i="197" s="1"/>
  <c r="K46" i="197"/>
  <c r="L46" i="197" s="1"/>
  <c r="I46" i="197"/>
  <c r="G46" i="197"/>
  <c r="H46" i="197" s="1"/>
  <c r="E46" i="197"/>
  <c r="C46" i="197"/>
  <c r="D46" i="197" s="1"/>
  <c r="T45" i="197"/>
  <c r="L45" i="197"/>
  <c r="D45" i="197"/>
  <c r="P44" i="197"/>
  <c r="J44" i="197"/>
  <c r="H44" i="197"/>
  <c r="T43" i="197"/>
  <c r="N43" i="197"/>
  <c r="L43" i="197"/>
  <c r="D43" i="197"/>
  <c r="P42" i="197"/>
  <c r="H42" i="197"/>
  <c r="T41" i="197"/>
  <c r="L41" i="197"/>
  <c r="D41" i="197"/>
  <c r="P40" i="197"/>
  <c r="J40" i="197"/>
  <c r="H40" i="197"/>
  <c r="T39" i="197"/>
  <c r="N39" i="197"/>
  <c r="L39" i="197"/>
  <c r="D39" i="197"/>
  <c r="P38" i="197"/>
  <c r="H38" i="197"/>
  <c r="T37" i="197"/>
  <c r="L37" i="197"/>
  <c r="D37" i="197"/>
  <c r="P36" i="197"/>
  <c r="J36" i="197"/>
  <c r="H36" i="197"/>
  <c r="U33" i="197"/>
  <c r="V33" i="197" s="1"/>
  <c r="S33" i="197"/>
  <c r="T33" i="197" s="1"/>
  <c r="Q33" i="197"/>
  <c r="O33" i="197"/>
  <c r="P33" i="197" s="1"/>
  <c r="M33" i="197"/>
  <c r="N33" i="197" s="1"/>
  <c r="K33" i="197"/>
  <c r="L33" i="197" s="1"/>
  <c r="I33" i="197"/>
  <c r="J33" i="197" s="1"/>
  <c r="G33" i="197"/>
  <c r="H33" i="197" s="1"/>
  <c r="E33" i="197"/>
  <c r="F33" i="197" s="1"/>
  <c r="C33" i="197"/>
  <c r="D33" i="197" s="1"/>
  <c r="T32" i="197"/>
  <c r="N32" i="197"/>
  <c r="L32" i="197"/>
  <c r="D32" i="197"/>
  <c r="P31" i="197"/>
  <c r="H31" i="197"/>
  <c r="V28" i="197"/>
  <c r="U28" i="197"/>
  <c r="V79" i="197" s="1"/>
  <c r="S28" i="197"/>
  <c r="Q28" i="197"/>
  <c r="O28" i="197"/>
  <c r="N28" i="197"/>
  <c r="M28" i="197"/>
  <c r="K28" i="197"/>
  <c r="J28" i="197"/>
  <c r="I28" i="197"/>
  <c r="J66" i="197" s="1"/>
  <c r="G28" i="197"/>
  <c r="F28" i="197"/>
  <c r="E28" i="197"/>
  <c r="F67" i="197" s="1"/>
  <c r="C28" i="197"/>
  <c r="T27" i="197"/>
  <c r="P27" i="197"/>
  <c r="N27" i="197"/>
  <c r="L27" i="197"/>
  <c r="H27" i="197"/>
  <c r="F27" i="197"/>
  <c r="D27" i="197"/>
  <c r="T26" i="197"/>
  <c r="P26" i="197"/>
  <c r="L26" i="197"/>
  <c r="H26" i="197"/>
  <c r="D26" i="197"/>
  <c r="T25" i="197"/>
  <c r="P25" i="197"/>
  <c r="N25" i="197"/>
  <c r="L25" i="197"/>
  <c r="H25" i="197"/>
  <c r="F25" i="197"/>
  <c r="D25" i="197"/>
  <c r="T24" i="197"/>
  <c r="P24" i="197"/>
  <c r="L24" i="197"/>
  <c r="J24" i="197"/>
  <c r="H24" i="197"/>
  <c r="D24" i="197"/>
  <c r="V23" i="197"/>
  <c r="T23" i="197"/>
  <c r="P23" i="197"/>
  <c r="N23" i="197"/>
  <c r="L23" i="197"/>
  <c r="H23" i="197"/>
  <c r="D23" i="197"/>
  <c r="T21" i="197"/>
  <c r="P21" i="197"/>
  <c r="L21" i="197"/>
  <c r="J21" i="197"/>
  <c r="H21" i="197"/>
  <c r="D21" i="197"/>
  <c r="V20" i="197"/>
  <c r="T20" i="197"/>
  <c r="P20" i="197"/>
  <c r="N20" i="197"/>
  <c r="L20" i="197"/>
  <c r="H20" i="197"/>
  <c r="D20" i="197"/>
  <c r="T19" i="197"/>
  <c r="P19" i="197"/>
  <c r="L19" i="197"/>
  <c r="J19" i="197"/>
  <c r="H19" i="197"/>
  <c r="D19" i="197"/>
  <c r="U16" i="197"/>
  <c r="S16" i="197"/>
  <c r="Q16" i="197"/>
  <c r="O16" i="197"/>
  <c r="M16" i="197"/>
  <c r="K16" i="197"/>
  <c r="I16" i="197"/>
  <c r="G16" i="197"/>
  <c r="E16" i="197"/>
  <c r="C16" i="197"/>
  <c r="C50" i="195"/>
  <c r="C110" i="195" s="1"/>
  <c r="B48" i="195"/>
  <c r="A48" i="195"/>
  <c r="C16" i="195"/>
  <c r="U111" i="194"/>
  <c r="S111" i="194"/>
  <c r="Q111" i="194"/>
  <c r="O111" i="194"/>
  <c r="M111" i="194"/>
  <c r="K111" i="194"/>
  <c r="I111" i="194"/>
  <c r="G111" i="194"/>
  <c r="E111" i="194"/>
  <c r="C111" i="194"/>
  <c r="K110" i="194"/>
  <c r="C110" i="194"/>
  <c r="U50" i="194"/>
  <c r="U110" i="194" s="1"/>
  <c r="S50" i="194"/>
  <c r="S110" i="194" s="1"/>
  <c r="Q50" i="194"/>
  <c r="Q110" i="194" s="1"/>
  <c r="O50" i="194"/>
  <c r="O110" i="194" s="1"/>
  <c r="M50" i="194"/>
  <c r="M110" i="194" s="1"/>
  <c r="K50" i="194"/>
  <c r="I50" i="194"/>
  <c r="I110" i="194" s="1"/>
  <c r="G50" i="194"/>
  <c r="G110" i="194" s="1"/>
  <c r="E50" i="194"/>
  <c r="E110" i="194" s="1"/>
  <c r="C50" i="194"/>
  <c r="B48" i="194"/>
  <c r="A48" i="194"/>
  <c r="U46" i="194"/>
  <c r="S46" i="194"/>
  <c r="Q46" i="194"/>
  <c r="O46" i="194"/>
  <c r="M46" i="194"/>
  <c r="K46" i="194"/>
  <c r="I46" i="194"/>
  <c r="G46" i="194"/>
  <c r="E46" i="194"/>
  <c r="C46" i="194"/>
  <c r="U28" i="194"/>
  <c r="S28" i="194"/>
  <c r="T27" i="194" s="1"/>
  <c r="Q28" i="194"/>
  <c r="R25" i="194" s="1"/>
  <c r="O28" i="194"/>
  <c r="P24" i="194" s="1"/>
  <c r="M28" i="194"/>
  <c r="N42" i="194" s="1"/>
  <c r="K28" i="194"/>
  <c r="I28" i="194"/>
  <c r="G28" i="194"/>
  <c r="E28" i="194"/>
  <c r="C28" i="194"/>
  <c r="D25" i="194" s="1"/>
  <c r="D26" i="194"/>
  <c r="P23" i="194"/>
  <c r="D20" i="194"/>
  <c r="D19" i="194"/>
  <c r="U16" i="194"/>
  <c r="S16" i="194"/>
  <c r="Q16" i="194"/>
  <c r="O16" i="194"/>
  <c r="M16" i="194"/>
  <c r="K16" i="194"/>
  <c r="I16" i="194"/>
  <c r="G16" i="194"/>
  <c r="E16" i="194"/>
  <c r="C16" i="194"/>
  <c r="U111" i="193"/>
  <c r="S111" i="193"/>
  <c r="Q111" i="193"/>
  <c r="O111" i="193"/>
  <c r="M111" i="193"/>
  <c r="K111" i="193"/>
  <c r="I111" i="193"/>
  <c r="G111" i="193"/>
  <c r="E111" i="193"/>
  <c r="C111" i="193"/>
  <c r="U50" i="193"/>
  <c r="U110" i="193" s="1"/>
  <c r="S50" i="193"/>
  <c r="S110" i="193" s="1"/>
  <c r="Q50" i="193"/>
  <c r="Q110" i="193" s="1"/>
  <c r="O50" i="193"/>
  <c r="O110" i="193" s="1"/>
  <c r="M50" i="193"/>
  <c r="M110" i="193" s="1"/>
  <c r="K50" i="193"/>
  <c r="K110" i="193" s="1"/>
  <c r="I50" i="193"/>
  <c r="I110" i="193" s="1"/>
  <c r="G50" i="193"/>
  <c r="G110" i="193" s="1"/>
  <c r="E50" i="193"/>
  <c r="E110" i="193" s="1"/>
  <c r="C50" i="193"/>
  <c r="C110" i="193" s="1"/>
  <c r="B48" i="193"/>
  <c r="A48" i="193"/>
  <c r="U46" i="193"/>
  <c r="S46" i="193"/>
  <c r="Q46" i="193"/>
  <c r="O46" i="193"/>
  <c r="M46" i="193"/>
  <c r="K46" i="193"/>
  <c r="I46" i="193"/>
  <c r="G46" i="193"/>
  <c r="E46" i="193"/>
  <c r="C46" i="193"/>
  <c r="U28" i="193"/>
  <c r="V26" i="193" s="1"/>
  <c r="S28" i="193"/>
  <c r="T26" i="193" s="1"/>
  <c r="Q28" i="193"/>
  <c r="O28" i="193"/>
  <c r="M28" i="193"/>
  <c r="K28" i="193"/>
  <c r="L21" i="193" s="1"/>
  <c r="I28" i="193"/>
  <c r="J21" i="193" s="1"/>
  <c r="G28" i="193"/>
  <c r="E28" i="193"/>
  <c r="C28" i="193"/>
  <c r="D24" i="193"/>
  <c r="J23" i="193"/>
  <c r="D19" i="193"/>
  <c r="U16" i="193"/>
  <c r="S16" i="193"/>
  <c r="Q16" i="193"/>
  <c r="O16" i="193"/>
  <c r="M16" i="193"/>
  <c r="K16" i="193"/>
  <c r="I16" i="193"/>
  <c r="G16" i="193"/>
  <c r="E16" i="193"/>
  <c r="C16" i="193"/>
  <c r="C110" i="192"/>
  <c r="B48" i="192"/>
  <c r="A48" i="192"/>
  <c r="C16" i="192"/>
  <c r="C110" i="191"/>
  <c r="U50" i="191"/>
  <c r="U110" i="191" s="1"/>
  <c r="S50" i="191"/>
  <c r="S110" i="191" s="1"/>
  <c r="Q50" i="191"/>
  <c r="Q110" i="191" s="1"/>
  <c r="O50" i="191"/>
  <c r="O110" i="191" s="1"/>
  <c r="M50" i="191"/>
  <c r="M110" i="191" s="1"/>
  <c r="K50" i="191"/>
  <c r="K110" i="191" s="1"/>
  <c r="I50" i="191"/>
  <c r="I110" i="191" s="1"/>
  <c r="G50" i="191"/>
  <c r="G110" i="191" s="1"/>
  <c r="E50" i="191"/>
  <c r="E110" i="191" s="1"/>
  <c r="C50" i="191"/>
  <c r="B48" i="191"/>
  <c r="A48" i="191"/>
  <c r="U46" i="191"/>
  <c r="S46" i="191"/>
  <c r="Q46" i="191"/>
  <c r="O46" i="191"/>
  <c r="M46" i="191"/>
  <c r="K46" i="191"/>
  <c r="I46" i="191"/>
  <c r="G46" i="191"/>
  <c r="E46" i="191"/>
  <c r="C46" i="191"/>
  <c r="U16" i="191"/>
  <c r="S16" i="191"/>
  <c r="Q16" i="191"/>
  <c r="O16" i="191"/>
  <c r="M16" i="191"/>
  <c r="K16" i="191"/>
  <c r="I16" i="191"/>
  <c r="G16" i="191"/>
  <c r="E16" i="191"/>
  <c r="C16" i="191"/>
  <c r="U50" i="190"/>
  <c r="U110" i="190" s="1"/>
  <c r="S50" i="190"/>
  <c r="S110" i="190" s="1"/>
  <c r="Q50" i="190"/>
  <c r="Q110" i="190" s="1"/>
  <c r="O50" i="190"/>
  <c r="O110" i="190" s="1"/>
  <c r="M50" i="190"/>
  <c r="M110" i="190" s="1"/>
  <c r="K50" i="190"/>
  <c r="K110" i="190" s="1"/>
  <c r="I50" i="190"/>
  <c r="I110" i="190" s="1"/>
  <c r="G50" i="190"/>
  <c r="G110" i="190" s="1"/>
  <c r="E50" i="190"/>
  <c r="E110" i="190" s="1"/>
  <c r="C50" i="190"/>
  <c r="C110" i="190" s="1"/>
  <c r="B48" i="190"/>
  <c r="A48" i="190"/>
  <c r="U46" i="190"/>
  <c r="S46" i="190"/>
  <c r="Q46" i="190"/>
  <c r="O46" i="190"/>
  <c r="M46" i="190"/>
  <c r="K46" i="190"/>
  <c r="I46" i="190"/>
  <c r="G46" i="190"/>
  <c r="E46" i="190"/>
  <c r="C46" i="190"/>
  <c r="U16" i="190"/>
  <c r="S16" i="190"/>
  <c r="Q16" i="190"/>
  <c r="O16" i="190"/>
  <c r="M16" i="190"/>
  <c r="K16" i="190"/>
  <c r="I16" i="190"/>
  <c r="G16" i="190"/>
  <c r="E16" i="190"/>
  <c r="C16" i="190"/>
  <c r="U50" i="189"/>
  <c r="U110" i="189" s="1"/>
  <c r="S50" i="189"/>
  <c r="S110" i="189" s="1"/>
  <c r="Q50" i="189"/>
  <c r="Q110" i="189" s="1"/>
  <c r="O50" i="189"/>
  <c r="O110" i="189" s="1"/>
  <c r="M50" i="189"/>
  <c r="M110" i="189" s="1"/>
  <c r="K50" i="189"/>
  <c r="K110" i="189" s="1"/>
  <c r="I50" i="189"/>
  <c r="I110" i="189" s="1"/>
  <c r="G50" i="189"/>
  <c r="G110" i="189" s="1"/>
  <c r="E50" i="189"/>
  <c r="E110" i="189" s="1"/>
  <c r="C50" i="189"/>
  <c r="C110" i="189" s="1"/>
  <c r="B48" i="189"/>
  <c r="A48" i="189"/>
  <c r="U46" i="189"/>
  <c r="S46" i="189"/>
  <c r="Q46" i="189"/>
  <c r="O46" i="189"/>
  <c r="M46" i="189"/>
  <c r="K46" i="189"/>
  <c r="I46" i="189"/>
  <c r="G46" i="189"/>
  <c r="E46" i="189"/>
  <c r="C46" i="189"/>
  <c r="U16" i="189"/>
  <c r="S16" i="189"/>
  <c r="Q16" i="189"/>
  <c r="O16" i="189"/>
  <c r="M16" i="189"/>
  <c r="K16" i="189"/>
  <c r="I16" i="189"/>
  <c r="G16" i="189"/>
  <c r="E16" i="189"/>
  <c r="C16" i="189"/>
  <c r="U50" i="188"/>
  <c r="U110" i="188" s="1"/>
  <c r="S50" i="188"/>
  <c r="S110" i="188" s="1"/>
  <c r="Q50" i="188"/>
  <c r="Q110" i="188" s="1"/>
  <c r="O50" i="188"/>
  <c r="O110" i="188" s="1"/>
  <c r="M50" i="188"/>
  <c r="M110" i="188" s="1"/>
  <c r="K50" i="188"/>
  <c r="K110" i="188" s="1"/>
  <c r="I50" i="188"/>
  <c r="I110" i="188" s="1"/>
  <c r="G50" i="188"/>
  <c r="G110" i="188" s="1"/>
  <c r="E50" i="188"/>
  <c r="E110" i="188" s="1"/>
  <c r="C50" i="188"/>
  <c r="C110" i="188" s="1"/>
  <c r="B48" i="188"/>
  <c r="A48" i="188"/>
  <c r="U46" i="188"/>
  <c r="S46" i="188"/>
  <c r="Q46" i="188"/>
  <c r="O46" i="188"/>
  <c r="M46" i="188"/>
  <c r="K46" i="188"/>
  <c r="I46" i="188"/>
  <c r="G46" i="188"/>
  <c r="E46" i="188"/>
  <c r="C46" i="188"/>
  <c r="U16" i="188"/>
  <c r="S16" i="188"/>
  <c r="Q16" i="188"/>
  <c r="O16" i="188"/>
  <c r="M16" i="188"/>
  <c r="K16" i="188"/>
  <c r="I16" i="188"/>
  <c r="G16" i="188"/>
  <c r="E16" i="188"/>
  <c r="C16" i="188"/>
  <c r="U110" i="187"/>
  <c r="U50" i="187"/>
  <c r="S50" i="187"/>
  <c r="S110" i="187" s="1"/>
  <c r="Q50" i="187"/>
  <c r="Q110" i="187" s="1"/>
  <c r="O50" i="187"/>
  <c r="O110" i="187" s="1"/>
  <c r="M50" i="187"/>
  <c r="M110" i="187" s="1"/>
  <c r="K50" i="187"/>
  <c r="K110" i="187" s="1"/>
  <c r="I50" i="187"/>
  <c r="I110" i="187" s="1"/>
  <c r="G50" i="187"/>
  <c r="G110" i="187" s="1"/>
  <c r="E50" i="187"/>
  <c r="E110" i="187" s="1"/>
  <c r="C50" i="187"/>
  <c r="C110" i="187" s="1"/>
  <c r="B48" i="187"/>
  <c r="A48" i="187"/>
  <c r="U46" i="187"/>
  <c r="S46" i="187"/>
  <c r="Q46" i="187"/>
  <c r="O46" i="187"/>
  <c r="M46" i="187"/>
  <c r="K46" i="187"/>
  <c r="I46" i="187"/>
  <c r="G46" i="187"/>
  <c r="E46" i="187"/>
  <c r="C46" i="187"/>
  <c r="U16" i="187"/>
  <c r="S16" i="187"/>
  <c r="Q16" i="187"/>
  <c r="O16" i="187"/>
  <c r="M16" i="187"/>
  <c r="K16" i="187"/>
  <c r="I16" i="187"/>
  <c r="G16" i="187"/>
  <c r="E16" i="187"/>
  <c r="C16" i="187"/>
  <c r="U50" i="186"/>
  <c r="U110" i="186" s="1"/>
  <c r="S50" i="186"/>
  <c r="S110" i="186" s="1"/>
  <c r="Q50" i="186"/>
  <c r="Q110" i="186" s="1"/>
  <c r="O50" i="186"/>
  <c r="O110" i="186" s="1"/>
  <c r="M50" i="186"/>
  <c r="M110" i="186" s="1"/>
  <c r="K50" i="186"/>
  <c r="K110" i="186" s="1"/>
  <c r="I50" i="186"/>
  <c r="I110" i="186" s="1"/>
  <c r="G50" i="186"/>
  <c r="G110" i="186" s="1"/>
  <c r="E50" i="186"/>
  <c r="E110" i="186" s="1"/>
  <c r="C50" i="186"/>
  <c r="C110" i="186" s="1"/>
  <c r="B48" i="186"/>
  <c r="A48" i="186"/>
  <c r="U46" i="186"/>
  <c r="S46" i="186"/>
  <c r="Q46" i="186"/>
  <c r="O46" i="186"/>
  <c r="M46" i="186"/>
  <c r="K46" i="186"/>
  <c r="I46" i="186"/>
  <c r="G46" i="186"/>
  <c r="E46" i="186"/>
  <c r="C46" i="186"/>
  <c r="U16" i="186"/>
  <c r="S16" i="186"/>
  <c r="Q16" i="186"/>
  <c r="O16" i="186"/>
  <c r="M16" i="186"/>
  <c r="K16" i="186"/>
  <c r="I16" i="186"/>
  <c r="G16" i="186"/>
  <c r="E16" i="186"/>
  <c r="C16" i="186"/>
  <c r="U110" i="185"/>
  <c r="Q110" i="185"/>
  <c r="M110" i="185"/>
  <c r="I110" i="185"/>
  <c r="U50" i="185"/>
  <c r="S50" i="185"/>
  <c r="S110" i="185" s="1"/>
  <c r="Q50" i="185"/>
  <c r="O50" i="185"/>
  <c r="O110" i="185" s="1"/>
  <c r="M50" i="185"/>
  <c r="K50" i="185"/>
  <c r="K110" i="185" s="1"/>
  <c r="I50" i="185"/>
  <c r="G50" i="185"/>
  <c r="G110" i="185" s="1"/>
  <c r="E50" i="185"/>
  <c r="E110" i="185" s="1"/>
  <c r="C50" i="185"/>
  <c r="C110" i="185" s="1"/>
  <c r="B48" i="185"/>
  <c r="A48" i="185"/>
  <c r="U46" i="185"/>
  <c r="S46" i="185"/>
  <c r="Q46" i="185"/>
  <c r="O46" i="185"/>
  <c r="M46" i="185"/>
  <c r="K46" i="185"/>
  <c r="I46" i="185"/>
  <c r="G46" i="185"/>
  <c r="E46" i="185"/>
  <c r="C46" i="185"/>
  <c r="U16" i="185"/>
  <c r="S16" i="185"/>
  <c r="Q16" i="185"/>
  <c r="O16" i="185"/>
  <c r="M16" i="185"/>
  <c r="K16" i="185"/>
  <c r="I16" i="185"/>
  <c r="G16" i="185"/>
  <c r="E16" i="185"/>
  <c r="C16" i="185"/>
  <c r="U50" i="184"/>
  <c r="U110" i="184" s="1"/>
  <c r="S50" i="184"/>
  <c r="S110" i="184" s="1"/>
  <c r="Q50" i="184"/>
  <c r="Q110" i="184" s="1"/>
  <c r="O50" i="184"/>
  <c r="O110" i="184" s="1"/>
  <c r="M50" i="184"/>
  <c r="M110" i="184" s="1"/>
  <c r="K50" i="184"/>
  <c r="K110" i="184" s="1"/>
  <c r="I50" i="184"/>
  <c r="I110" i="184" s="1"/>
  <c r="G50" i="184"/>
  <c r="G110" i="184" s="1"/>
  <c r="E50" i="184"/>
  <c r="E110" i="184" s="1"/>
  <c r="C50" i="184"/>
  <c r="C110" i="184" s="1"/>
  <c r="B48" i="184"/>
  <c r="A48" i="184"/>
  <c r="U46" i="184"/>
  <c r="S46" i="184"/>
  <c r="Q46" i="184"/>
  <c r="O46" i="184"/>
  <c r="M46" i="184"/>
  <c r="K46" i="184"/>
  <c r="I46" i="184"/>
  <c r="G46" i="184"/>
  <c r="E46" i="184"/>
  <c r="C46" i="184"/>
  <c r="U16" i="184"/>
  <c r="S16" i="184"/>
  <c r="Q16" i="184"/>
  <c r="O16" i="184"/>
  <c r="M16" i="184"/>
  <c r="K16" i="184"/>
  <c r="I16" i="184"/>
  <c r="G16" i="184"/>
  <c r="E16" i="184"/>
  <c r="C16" i="184"/>
  <c r="U50" i="183"/>
  <c r="U110" i="183" s="1"/>
  <c r="S50" i="183"/>
  <c r="S110" i="183" s="1"/>
  <c r="Q50" i="183"/>
  <c r="Q110" i="183" s="1"/>
  <c r="O50" i="183"/>
  <c r="O110" i="183" s="1"/>
  <c r="M50" i="183"/>
  <c r="M110" i="183" s="1"/>
  <c r="K50" i="183"/>
  <c r="K110" i="183" s="1"/>
  <c r="I50" i="183"/>
  <c r="I110" i="183" s="1"/>
  <c r="G50" i="183"/>
  <c r="G110" i="183" s="1"/>
  <c r="E50" i="183"/>
  <c r="E110" i="183" s="1"/>
  <c r="C50" i="183"/>
  <c r="C110" i="183" s="1"/>
  <c r="B48" i="183"/>
  <c r="A48" i="183"/>
  <c r="U46" i="183"/>
  <c r="S46" i="183"/>
  <c r="Q46" i="183"/>
  <c r="O46" i="183"/>
  <c r="M46" i="183"/>
  <c r="K46" i="183"/>
  <c r="I46" i="183"/>
  <c r="G46" i="183"/>
  <c r="E46" i="183"/>
  <c r="C46" i="183"/>
  <c r="U16" i="183"/>
  <c r="S16" i="183"/>
  <c r="Q16" i="183"/>
  <c r="O16" i="183"/>
  <c r="M16" i="183"/>
  <c r="K16" i="183"/>
  <c r="I16" i="183"/>
  <c r="G16" i="183"/>
  <c r="E16" i="183"/>
  <c r="C16" i="183"/>
  <c r="E110" i="182"/>
  <c r="C110" i="182"/>
  <c r="U50" i="182"/>
  <c r="U110" i="182" s="1"/>
  <c r="S50" i="182"/>
  <c r="S110" i="182" s="1"/>
  <c r="Q50" i="182"/>
  <c r="Q110" i="182" s="1"/>
  <c r="O50" i="182"/>
  <c r="O110" i="182" s="1"/>
  <c r="M50" i="182"/>
  <c r="M110" i="182" s="1"/>
  <c r="K50" i="182"/>
  <c r="K110" i="182" s="1"/>
  <c r="I50" i="182"/>
  <c r="I110" i="182" s="1"/>
  <c r="G50" i="182"/>
  <c r="G110" i="182" s="1"/>
  <c r="E50" i="182"/>
  <c r="C50" i="182"/>
  <c r="B48" i="182"/>
  <c r="A48" i="182"/>
  <c r="U46" i="182"/>
  <c r="S46" i="182"/>
  <c r="Q46" i="182"/>
  <c r="O46" i="182"/>
  <c r="M46" i="182"/>
  <c r="K46" i="182"/>
  <c r="I46" i="182"/>
  <c r="G46" i="182"/>
  <c r="E46" i="182"/>
  <c r="C46" i="182"/>
  <c r="U16" i="182"/>
  <c r="S16" i="182"/>
  <c r="Q16" i="182"/>
  <c r="O16" i="182"/>
  <c r="M16" i="182"/>
  <c r="K16" i="182"/>
  <c r="I16" i="182"/>
  <c r="G16" i="182"/>
  <c r="E16" i="182"/>
  <c r="C16" i="182"/>
  <c r="U50" i="181"/>
  <c r="U110" i="181" s="1"/>
  <c r="S50" i="181"/>
  <c r="S110" i="181" s="1"/>
  <c r="Q50" i="181"/>
  <c r="Q110" i="181" s="1"/>
  <c r="O50" i="181"/>
  <c r="O110" i="181" s="1"/>
  <c r="M50" i="181"/>
  <c r="M110" i="181" s="1"/>
  <c r="K50" i="181"/>
  <c r="K110" i="181" s="1"/>
  <c r="I50" i="181"/>
  <c r="I110" i="181" s="1"/>
  <c r="G50" i="181"/>
  <c r="G110" i="181" s="1"/>
  <c r="E50" i="181"/>
  <c r="E110" i="181" s="1"/>
  <c r="C50" i="181"/>
  <c r="C110" i="181" s="1"/>
  <c r="B48" i="181"/>
  <c r="A48" i="181"/>
  <c r="U46" i="181"/>
  <c r="S46" i="181"/>
  <c r="Q46" i="181"/>
  <c r="O46" i="181"/>
  <c r="M46" i="181"/>
  <c r="K46" i="181"/>
  <c r="I46" i="181"/>
  <c r="G46" i="181"/>
  <c r="E46" i="181"/>
  <c r="C46" i="181"/>
  <c r="U16" i="181"/>
  <c r="S16" i="181"/>
  <c r="Q16" i="181"/>
  <c r="O16" i="181"/>
  <c r="M16" i="181"/>
  <c r="K16" i="181"/>
  <c r="I16" i="181"/>
  <c r="G16" i="181"/>
  <c r="E16" i="181"/>
  <c r="C16" i="181"/>
  <c r="G110" i="180"/>
  <c r="U50" i="180"/>
  <c r="U110" i="180" s="1"/>
  <c r="S50" i="180"/>
  <c r="S110" i="180" s="1"/>
  <c r="Q50" i="180"/>
  <c r="Q110" i="180" s="1"/>
  <c r="O50" i="180"/>
  <c r="O110" i="180" s="1"/>
  <c r="M50" i="180"/>
  <c r="M110" i="180" s="1"/>
  <c r="K50" i="180"/>
  <c r="K110" i="180" s="1"/>
  <c r="I50" i="180"/>
  <c r="I110" i="180" s="1"/>
  <c r="G50" i="180"/>
  <c r="E50" i="180"/>
  <c r="E110" i="180" s="1"/>
  <c r="C50" i="180"/>
  <c r="C110" i="180" s="1"/>
  <c r="B48" i="180"/>
  <c r="A48" i="180"/>
  <c r="U46" i="180"/>
  <c r="S46" i="180"/>
  <c r="Q46" i="180"/>
  <c r="O46" i="180"/>
  <c r="M46" i="180"/>
  <c r="K46" i="180"/>
  <c r="I46" i="180"/>
  <c r="G46" i="180"/>
  <c r="E46" i="180"/>
  <c r="C46" i="180"/>
  <c r="U16" i="180"/>
  <c r="S16" i="180"/>
  <c r="Q16" i="180"/>
  <c r="O16" i="180"/>
  <c r="M16" i="180"/>
  <c r="K16" i="180"/>
  <c r="I16" i="180"/>
  <c r="G16" i="180"/>
  <c r="E16" i="180"/>
  <c r="C16" i="180"/>
  <c r="Q110" i="179"/>
  <c r="U50" i="179"/>
  <c r="U110" i="179" s="1"/>
  <c r="S50" i="179"/>
  <c r="S110" i="179" s="1"/>
  <c r="Q50" i="179"/>
  <c r="O50" i="179"/>
  <c r="O110" i="179" s="1"/>
  <c r="M50" i="179"/>
  <c r="M110" i="179" s="1"/>
  <c r="K50" i="179"/>
  <c r="K110" i="179" s="1"/>
  <c r="I50" i="179"/>
  <c r="I110" i="179" s="1"/>
  <c r="G50" i="179"/>
  <c r="G110" i="179" s="1"/>
  <c r="E50" i="179"/>
  <c r="E110" i="179" s="1"/>
  <c r="C50" i="179"/>
  <c r="C110" i="179" s="1"/>
  <c r="B48" i="179"/>
  <c r="A48" i="179"/>
  <c r="U46" i="179"/>
  <c r="S46" i="179"/>
  <c r="Q46" i="179"/>
  <c r="O46" i="179"/>
  <c r="M46" i="179"/>
  <c r="K46" i="179"/>
  <c r="I46" i="179"/>
  <c r="G46" i="179"/>
  <c r="E46" i="179"/>
  <c r="C46" i="179"/>
  <c r="U16" i="179"/>
  <c r="S16" i="179"/>
  <c r="Q16" i="179"/>
  <c r="O16" i="179"/>
  <c r="M16" i="179"/>
  <c r="K16" i="179"/>
  <c r="I16" i="179"/>
  <c r="G16" i="179"/>
  <c r="E16" i="179"/>
  <c r="C16" i="179"/>
  <c r="C110" i="178"/>
  <c r="U50" i="178"/>
  <c r="U110" i="178" s="1"/>
  <c r="S50" i="178"/>
  <c r="S110" i="178" s="1"/>
  <c r="Q50" i="178"/>
  <c r="Q110" i="178" s="1"/>
  <c r="O50" i="178"/>
  <c r="O110" i="178" s="1"/>
  <c r="M50" i="178"/>
  <c r="M110" i="178" s="1"/>
  <c r="K50" i="178"/>
  <c r="K110" i="178" s="1"/>
  <c r="I50" i="178"/>
  <c r="I110" i="178" s="1"/>
  <c r="G50" i="178"/>
  <c r="G110" i="178" s="1"/>
  <c r="E50" i="178"/>
  <c r="E110" i="178" s="1"/>
  <c r="C50" i="178"/>
  <c r="B48" i="178"/>
  <c r="A48" i="178"/>
  <c r="U46" i="178"/>
  <c r="S46" i="178"/>
  <c r="Q46" i="178"/>
  <c r="O46" i="178"/>
  <c r="M46" i="178"/>
  <c r="K46" i="178"/>
  <c r="I46" i="178"/>
  <c r="G46" i="178"/>
  <c r="E46" i="178"/>
  <c r="C46" i="178"/>
  <c r="U16" i="178"/>
  <c r="S16" i="178"/>
  <c r="Q16" i="178"/>
  <c r="O16" i="178"/>
  <c r="M16" i="178"/>
  <c r="K16" i="178"/>
  <c r="I16" i="178"/>
  <c r="G16" i="178"/>
  <c r="E16" i="178"/>
  <c r="C16" i="178"/>
  <c r="S110" i="177"/>
  <c r="K110" i="177"/>
  <c r="C110" i="177"/>
  <c r="U50" i="177"/>
  <c r="U110" i="177" s="1"/>
  <c r="S50" i="177"/>
  <c r="Q50" i="177"/>
  <c r="Q110" i="177" s="1"/>
  <c r="O50" i="177"/>
  <c r="O110" i="177" s="1"/>
  <c r="M50" i="177"/>
  <c r="M110" i="177" s="1"/>
  <c r="K50" i="177"/>
  <c r="I50" i="177"/>
  <c r="I110" i="177" s="1"/>
  <c r="G50" i="177"/>
  <c r="G110" i="177" s="1"/>
  <c r="E50" i="177"/>
  <c r="E110" i="177" s="1"/>
  <c r="C50" i="177"/>
  <c r="B48" i="177"/>
  <c r="A48" i="177"/>
  <c r="U46" i="177"/>
  <c r="S46" i="177"/>
  <c r="Q46" i="177"/>
  <c r="O46" i="177"/>
  <c r="M46" i="177"/>
  <c r="K46" i="177"/>
  <c r="I46" i="177"/>
  <c r="G46" i="177"/>
  <c r="E46" i="177"/>
  <c r="C46" i="177"/>
  <c r="U16" i="177"/>
  <c r="S16" i="177"/>
  <c r="Q16" i="177"/>
  <c r="O16" i="177"/>
  <c r="M16" i="177"/>
  <c r="K16" i="177"/>
  <c r="I16" i="177"/>
  <c r="G16" i="177"/>
  <c r="E16" i="177"/>
  <c r="C16" i="177"/>
  <c r="U14" i="177"/>
  <c r="U33" i="177" s="1"/>
  <c r="S14" i="177"/>
  <c r="S33" i="177" s="1"/>
  <c r="Q14" i="177"/>
  <c r="Q33" i="177" s="1"/>
  <c r="O14" i="177"/>
  <c r="O33" i="177" s="1"/>
  <c r="M14" i="177"/>
  <c r="M33" i="177" s="1"/>
  <c r="K14" i="177"/>
  <c r="K33" i="177" s="1"/>
  <c r="I14" i="177"/>
  <c r="I33" i="177" s="1"/>
  <c r="G14" i="177"/>
  <c r="G33" i="177" s="1"/>
  <c r="E14" i="177"/>
  <c r="C14" i="177"/>
  <c r="U110" i="176"/>
  <c r="E110" i="176"/>
  <c r="C110" i="176"/>
  <c r="U50" i="176"/>
  <c r="S50" i="176"/>
  <c r="S110" i="176" s="1"/>
  <c r="Q50" i="176"/>
  <c r="Q110" i="176" s="1"/>
  <c r="O50" i="176"/>
  <c r="O110" i="176" s="1"/>
  <c r="M50" i="176"/>
  <c r="M110" i="176" s="1"/>
  <c r="K50" i="176"/>
  <c r="K110" i="176" s="1"/>
  <c r="I50" i="176"/>
  <c r="I110" i="176" s="1"/>
  <c r="G50" i="176"/>
  <c r="G110" i="176" s="1"/>
  <c r="E50" i="176"/>
  <c r="C50" i="176"/>
  <c r="B48" i="176"/>
  <c r="A48" i="176"/>
  <c r="U46" i="176"/>
  <c r="S46" i="176"/>
  <c r="Q46" i="176"/>
  <c r="O46" i="176"/>
  <c r="M46" i="176"/>
  <c r="K46" i="176"/>
  <c r="I46" i="176"/>
  <c r="G46" i="176"/>
  <c r="E46" i="176"/>
  <c r="C46" i="176"/>
  <c r="U16" i="176"/>
  <c r="S16" i="176"/>
  <c r="Q16" i="176"/>
  <c r="O16" i="176"/>
  <c r="M16" i="176"/>
  <c r="K16" i="176"/>
  <c r="I16" i="176"/>
  <c r="G16" i="176"/>
  <c r="E16" i="176"/>
  <c r="C16" i="176"/>
  <c r="U14" i="176"/>
  <c r="U33" i="176" s="1"/>
  <c r="S14" i="176"/>
  <c r="S33" i="176" s="1"/>
  <c r="Q14" i="176"/>
  <c r="Q33" i="176" s="1"/>
  <c r="O14" i="176"/>
  <c r="O33" i="176" s="1"/>
  <c r="M14" i="176"/>
  <c r="M33" i="176" s="1"/>
  <c r="K14" i="176"/>
  <c r="K33" i="176" s="1"/>
  <c r="I14" i="176"/>
  <c r="I33" i="176" s="1"/>
  <c r="G14" i="176"/>
  <c r="G33" i="176" s="1"/>
  <c r="I110" i="175"/>
  <c r="U50" i="175"/>
  <c r="U110" i="175" s="1"/>
  <c r="S50" i="175"/>
  <c r="S110" i="175" s="1"/>
  <c r="Q50" i="175"/>
  <c r="Q110" i="175" s="1"/>
  <c r="O50" i="175"/>
  <c r="O110" i="175" s="1"/>
  <c r="M50" i="175"/>
  <c r="M110" i="175" s="1"/>
  <c r="K50" i="175"/>
  <c r="K110" i="175" s="1"/>
  <c r="I50" i="175"/>
  <c r="G50" i="175"/>
  <c r="G110" i="175" s="1"/>
  <c r="E50" i="175"/>
  <c r="E110" i="175" s="1"/>
  <c r="C50" i="175"/>
  <c r="C110" i="175" s="1"/>
  <c r="B48" i="175"/>
  <c r="A48" i="175"/>
  <c r="U46" i="175"/>
  <c r="S46" i="175"/>
  <c r="Q46" i="175"/>
  <c r="O46" i="175"/>
  <c r="M46" i="175"/>
  <c r="K46" i="175"/>
  <c r="I46" i="175"/>
  <c r="G46" i="175"/>
  <c r="E46" i="175"/>
  <c r="C46" i="175"/>
  <c r="U33" i="175"/>
  <c r="S33" i="175"/>
  <c r="Q33" i="175"/>
  <c r="O33" i="175"/>
  <c r="M33" i="175"/>
  <c r="K33" i="175"/>
  <c r="I33" i="175"/>
  <c r="G33" i="175"/>
  <c r="E33" i="175"/>
  <c r="U28" i="175"/>
  <c r="S28" i="175"/>
  <c r="Q28" i="175"/>
  <c r="O28" i="175"/>
  <c r="M28" i="175"/>
  <c r="K28" i="175"/>
  <c r="I28" i="175"/>
  <c r="G28" i="175"/>
  <c r="E28" i="175"/>
  <c r="C28" i="175"/>
  <c r="U16" i="175"/>
  <c r="S16" i="175"/>
  <c r="Q16" i="175"/>
  <c r="O16" i="175"/>
  <c r="M16" i="175"/>
  <c r="K16" i="175"/>
  <c r="I16" i="175"/>
  <c r="G16" i="175"/>
  <c r="E16" i="175"/>
  <c r="C16" i="175"/>
  <c r="U50" i="174"/>
  <c r="U110" i="174" s="1"/>
  <c r="S50" i="174"/>
  <c r="S110" i="174" s="1"/>
  <c r="Q50" i="174"/>
  <c r="Q110" i="174" s="1"/>
  <c r="O50" i="174"/>
  <c r="O110" i="174" s="1"/>
  <c r="M50" i="174"/>
  <c r="M110" i="174" s="1"/>
  <c r="K50" i="174"/>
  <c r="K110" i="174" s="1"/>
  <c r="I50" i="174"/>
  <c r="I110" i="174" s="1"/>
  <c r="G50" i="174"/>
  <c r="G110" i="174" s="1"/>
  <c r="E50" i="174"/>
  <c r="E110" i="174" s="1"/>
  <c r="C50" i="174"/>
  <c r="C110" i="174" s="1"/>
  <c r="B48" i="174"/>
  <c r="A48" i="174"/>
  <c r="U46" i="174"/>
  <c r="S46" i="174"/>
  <c r="Q46" i="174"/>
  <c r="O46" i="174"/>
  <c r="M46" i="174"/>
  <c r="K46" i="174"/>
  <c r="I46" i="174"/>
  <c r="G46" i="174"/>
  <c r="E46" i="174"/>
  <c r="C46" i="174"/>
  <c r="U33" i="174"/>
  <c r="S33" i="174"/>
  <c r="Q33" i="174"/>
  <c r="O33" i="174"/>
  <c r="M33" i="174"/>
  <c r="K33" i="174"/>
  <c r="I33" i="174"/>
  <c r="G33" i="174"/>
  <c r="E33" i="174"/>
  <c r="U28" i="174"/>
  <c r="S28" i="174"/>
  <c r="Q28" i="174"/>
  <c r="O28" i="174"/>
  <c r="M28" i="174"/>
  <c r="K28" i="174"/>
  <c r="I28" i="174"/>
  <c r="G28" i="174"/>
  <c r="E28" i="174"/>
  <c r="C28" i="174"/>
  <c r="R26" i="174"/>
  <c r="U16" i="174"/>
  <c r="S16" i="174"/>
  <c r="Q16" i="174"/>
  <c r="O16" i="174"/>
  <c r="M16" i="174"/>
  <c r="K16" i="174"/>
  <c r="I16" i="174"/>
  <c r="G16" i="174"/>
  <c r="E16" i="174"/>
  <c r="C16" i="174"/>
  <c r="S110" i="173"/>
  <c r="C110" i="173"/>
  <c r="U50" i="173"/>
  <c r="U110" i="173" s="1"/>
  <c r="S50" i="173"/>
  <c r="Q50" i="173"/>
  <c r="Q110" i="173" s="1"/>
  <c r="O50" i="173"/>
  <c r="O110" i="173" s="1"/>
  <c r="M50" i="173"/>
  <c r="M110" i="173" s="1"/>
  <c r="K50" i="173"/>
  <c r="K110" i="173" s="1"/>
  <c r="I50" i="173"/>
  <c r="I110" i="173" s="1"/>
  <c r="G50" i="173"/>
  <c r="G110" i="173" s="1"/>
  <c r="E50" i="173"/>
  <c r="E110" i="173" s="1"/>
  <c r="C50" i="173"/>
  <c r="B48" i="173"/>
  <c r="A48" i="173"/>
  <c r="U46" i="173"/>
  <c r="S46" i="173"/>
  <c r="Q46" i="173"/>
  <c r="O46" i="173"/>
  <c r="M46" i="173"/>
  <c r="K46" i="173"/>
  <c r="I46" i="173"/>
  <c r="G46" i="173"/>
  <c r="E46" i="173"/>
  <c r="C46" i="173"/>
  <c r="U33" i="173"/>
  <c r="S33" i="173"/>
  <c r="Q33" i="173"/>
  <c r="O33" i="173"/>
  <c r="M33" i="173"/>
  <c r="K33" i="173"/>
  <c r="I33" i="173"/>
  <c r="G33" i="173"/>
  <c r="E33" i="173"/>
  <c r="U28" i="173"/>
  <c r="S28" i="173"/>
  <c r="Q28" i="173"/>
  <c r="O28" i="173"/>
  <c r="M28" i="173"/>
  <c r="K28" i="173"/>
  <c r="I28" i="173"/>
  <c r="G28" i="173"/>
  <c r="E28" i="173"/>
  <c r="C28" i="173"/>
  <c r="U16" i="173"/>
  <c r="S16" i="173"/>
  <c r="Q16" i="173"/>
  <c r="O16" i="173"/>
  <c r="M16" i="173"/>
  <c r="K16" i="173"/>
  <c r="I16" i="173"/>
  <c r="G16" i="173"/>
  <c r="E16" i="173"/>
  <c r="C16" i="173"/>
  <c r="U50" i="172"/>
  <c r="U110" i="172" s="1"/>
  <c r="S50" i="172"/>
  <c r="S110" i="172" s="1"/>
  <c r="Q50" i="172"/>
  <c r="Q110" i="172" s="1"/>
  <c r="O50" i="172"/>
  <c r="O110" i="172" s="1"/>
  <c r="M50" i="172"/>
  <c r="M110" i="172" s="1"/>
  <c r="K50" i="172"/>
  <c r="K110" i="172" s="1"/>
  <c r="I50" i="172"/>
  <c r="I110" i="172" s="1"/>
  <c r="G50" i="172"/>
  <c r="G110" i="172" s="1"/>
  <c r="E50" i="172"/>
  <c r="E110" i="172" s="1"/>
  <c r="C50" i="172"/>
  <c r="C110" i="172" s="1"/>
  <c r="B48" i="172"/>
  <c r="A48" i="172"/>
  <c r="U46" i="172"/>
  <c r="S46" i="172"/>
  <c r="Q46" i="172"/>
  <c r="O46" i="172"/>
  <c r="M46" i="172"/>
  <c r="K46" i="172"/>
  <c r="I46" i="172"/>
  <c r="G46" i="172"/>
  <c r="E46" i="172"/>
  <c r="C46" i="172"/>
  <c r="U33" i="172"/>
  <c r="S33" i="172"/>
  <c r="Q33" i="172"/>
  <c r="O33" i="172"/>
  <c r="M33" i="172"/>
  <c r="K33" i="172"/>
  <c r="I33" i="172"/>
  <c r="G33" i="172"/>
  <c r="E33" i="172"/>
  <c r="U28" i="172"/>
  <c r="S28" i="172"/>
  <c r="Q28" i="172"/>
  <c r="O28" i="172"/>
  <c r="M28" i="172"/>
  <c r="K28" i="172"/>
  <c r="I28" i="172"/>
  <c r="G28" i="172"/>
  <c r="E28" i="172"/>
  <c r="C33" i="172"/>
  <c r="U16" i="172"/>
  <c r="S16" i="172"/>
  <c r="Q16" i="172"/>
  <c r="O16" i="172"/>
  <c r="M16" i="172"/>
  <c r="K16" i="172"/>
  <c r="I16" i="172"/>
  <c r="G16" i="172"/>
  <c r="E16" i="172"/>
  <c r="U50" i="171"/>
  <c r="U110" i="171" s="1"/>
  <c r="S50" i="171"/>
  <c r="S110" i="171" s="1"/>
  <c r="Q50" i="171"/>
  <c r="Q110" i="171" s="1"/>
  <c r="O50" i="171"/>
  <c r="O110" i="171" s="1"/>
  <c r="M50" i="171"/>
  <c r="M110" i="171" s="1"/>
  <c r="K50" i="171"/>
  <c r="K110" i="171" s="1"/>
  <c r="I50" i="171"/>
  <c r="I110" i="171" s="1"/>
  <c r="G50" i="171"/>
  <c r="G110" i="171" s="1"/>
  <c r="E50" i="171"/>
  <c r="E110" i="171" s="1"/>
  <c r="C50" i="171"/>
  <c r="C110" i="171" s="1"/>
  <c r="B48" i="171"/>
  <c r="A48" i="171"/>
  <c r="U46" i="171"/>
  <c r="S46" i="171"/>
  <c r="Q46" i="171"/>
  <c r="O46" i="171"/>
  <c r="M46" i="171"/>
  <c r="K46" i="171"/>
  <c r="I46" i="171"/>
  <c r="G46" i="171"/>
  <c r="E46" i="171"/>
  <c r="C46" i="171"/>
  <c r="U16" i="171"/>
  <c r="S16" i="171"/>
  <c r="Q16" i="171"/>
  <c r="O16" i="171"/>
  <c r="M16" i="171"/>
  <c r="K16" i="171"/>
  <c r="I16" i="171"/>
  <c r="G16" i="171"/>
  <c r="E16" i="171"/>
  <c r="C16" i="171"/>
  <c r="U14" i="171"/>
  <c r="U33" i="171" s="1"/>
  <c r="S14" i="171"/>
  <c r="S33" i="171" s="1"/>
  <c r="Q14" i="171"/>
  <c r="Q33" i="171" s="1"/>
  <c r="O14" i="171"/>
  <c r="O33" i="171" s="1"/>
  <c r="M14" i="171"/>
  <c r="M33" i="171" s="1"/>
  <c r="K14" i="171"/>
  <c r="K33" i="171" s="1"/>
  <c r="I14" i="171"/>
  <c r="I33" i="171" s="1"/>
  <c r="G14" i="171"/>
  <c r="G33" i="171" s="1"/>
  <c r="E14" i="171"/>
  <c r="C14" i="171"/>
  <c r="U50" i="170"/>
  <c r="U110" i="170" s="1"/>
  <c r="S50" i="170"/>
  <c r="S110" i="170" s="1"/>
  <c r="Q50" i="170"/>
  <c r="Q110" i="170" s="1"/>
  <c r="O50" i="170"/>
  <c r="O110" i="170" s="1"/>
  <c r="M50" i="170"/>
  <c r="M110" i="170" s="1"/>
  <c r="K50" i="170"/>
  <c r="K110" i="170" s="1"/>
  <c r="I50" i="170"/>
  <c r="I110" i="170" s="1"/>
  <c r="G50" i="170"/>
  <c r="G110" i="170" s="1"/>
  <c r="E50" i="170"/>
  <c r="E110" i="170" s="1"/>
  <c r="C50" i="170"/>
  <c r="C110" i="170" s="1"/>
  <c r="B48" i="170"/>
  <c r="A48" i="170"/>
  <c r="U46" i="170"/>
  <c r="S46" i="170"/>
  <c r="Q46" i="170"/>
  <c r="O46" i="170"/>
  <c r="M46" i="170"/>
  <c r="K46" i="170"/>
  <c r="I46" i="170"/>
  <c r="G46" i="170"/>
  <c r="E46" i="170"/>
  <c r="C46" i="170"/>
  <c r="U28" i="170"/>
  <c r="S28" i="170"/>
  <c r="Q28" i="170"/>
  <c r="O28" i="170"/>
  <c r="M28" i="170"/>
  <c r="K28" i="170"/>
  <c r="I28" i="170"/>
  <c r="G28" i="170"/>
  <c r="E28" i="170"/>
  <c r="C28" i="170"/>
  <c r="J25" i="170"/>
  <c r="U16" i="170"/>
  <c r="S16" i="170"/>
  <c r="Q16" i="170"/>
  <c r="O16" i="170"/>
  <c r="M16" i="170"/>
  <c r="K16" i="170"/>
  <c r="I16" i="170"/>
  <c r="G16" i="170"/>
  <c r="E16" i="170"/>
  <c r="C16" i="170"/>
  <c r="U14" i="170"/>
  <c r="U33" i="170" s="1"/>
  <c r="S14" i="170"/>
  <c r="S33" i="170" s="1"/>
  <c r="Q14" i="170"/>
  <c r="Q33" i="170" s="1"/>
  <c r="O14" i="170"/>
  <c r="O33" i="170" s="1"/>
  <c r="M14" i="170"/>
  <c r="M33" i="170" s="1"/>
  <c r="K14" i="170"/>
  <c r="K33" i="170" s="1"/>
  <c r="I14" i="170"/>
  <c r="I33" i="170" s="1"/>
  <c r="G14" i="170"/>
  <c r="G33" i="170" s="1"/>
  <c r="E14" i="170"/>
  <c r="E33" i="170" s="1"/>
  <c r="C14" i="170"/>
  <c r="S110" i="169"/>
  <c r="U50" i="169"/>
  <c r="U110" i="169" s="1"/>
  <c r="S50" i="169"/>
  <c r="Q50" i="169"/>
  <c r="Q110" i="169" s="1"/>
  <c r="O50" i="169"/>
  <c r="O110" i="169" s="1"/>
  <c r="M50" i="169"/>
  <c r="M110" i="169" s="1"/>
  <c r="K50" i="169"/>
  <c r="K110" i="169" s="1"/>
  <c r="I50" i="169"/>
  <c r="I110" i="169" s="1"/>
  <c r="G50" i="169"/>
  <c r="G110" i="169" s="1"/>
  <c r="E50" i="169"/>
  <c r="E110" i="169" s="1"/>
  <c r="C50" i="169"/>
  <c r="C110" i="169" s="1"/>
  <c r="B48" i="169"/>
  <c r="A48" i="169"/>
  <c r="U46" i="169"/>
  <c r="S46" i="169"/>
  <c r="Q46" i="169"/>
  <c r="O46" i="169"/>
  <c r="M46" i="169"/>
  <c r="K46" i="169"/>
  <c r="I46" i="169"/>
  <c r="G46" i="169"/>
  <c r="E46" i="169"/>
  <c r="C46" i="169"/>
  <c r="U33" i="169"/>
  <c r="S33" i="169"/>
  <c r="Q33" i="169"/>
  <c r="O33" i="169"/>
  <c r="M33" i="169"/>
  <c r="K33" i="169"/>
  <c r="I33" i="169"/>
  <c r="G33" i="169"/>
  <c r="E33" i="169"/>
  <c r="U28" i="169"/>
  <c r="S28" i="169"/>
  <c r="Q28" i="169"/>
  <c r="O28" i="169"/>
  <c r="M28" i="169"/>
  <c r="K28" i="169"/>
  <c r="I28" i="169"/>
  <c r="G28" i="169"/>
  <c r="E28" i="169"/>
  <c r="C28" i="169"/>
  <c r="R25" i="169"/>
  <c r="U16" i="169"/>
  <c r="S16" i="169"/>
  <c r="Q16" i="169"/>
  <c r="O16" i="169"/>
  <c r="M16" i="169"/>
  <c r="K16" i="169"/>
  <c r="I16" i="169"/>
  <c r="G16" i="169"/>
  <c r="E16" i="169"/>
  <c r="C16" i="169"/>
  <c r="U50" i="168"/>
  <c r="U110" i="168" s="1"/>
  <c r="S50" i="168"/>
  <c r="S110" i="168" s="1"/>
  <c r="Q50" i="168"/>
  <c r="Q110" i="168" s="1"/>
  <c r="O50" i="168"/>
  <c r="O110" i="168" s="1"/>
  <c r="M50" i="168"/>
  <c r="M110" i="168" s="1"/>
  <c r="K50" i="168"/>
  <c r="K110" i="168" s="1"/>
  <c r="I50" i="168"/>
  <c r="I110" i="168" s="1"/>
  <c r="G50" i="168"/>
  <c r="G110" i="168" s="1"/>
  <c r="E50" i="168"/>
  <c r="E110" i="168" s="1"/>
  <c r="C50" i="168"/>
  <c r="C110" i="168" s="1"/>
  <c r="B48" i="168"/>
  <c r="A48" i="168"/>
  <c r="U46" i="168"/>
  <c r="S46" i="168"/>
  <c r="Q46" i="168"/>
  <c r="O46" i="168"/>
  <c r="M46" i="168"/>
  <c r="K46" i="168"/>
  <c r="I46" i="168"/>
  <c r="G46" i="168"/>
  <c r="E46" i="168"/>
  <c r="C46" i="168"/>
  <c r="U33" i="168"/>
  <c r="S33" i="168"/>
  <c r="Q33" i="168"/>
  <c r="O33" i="168"/>
  <c r="M33" i="168"/>
  <c r="K33" i="168"/>
  <c r="I33" i="168"/>
  <c r="G33" i="168"/>
  <c r="E33" i="168"/>
  <c r="U28" i="168"/>
  <c r="S28" i="168"/>
  <c r="Q28" i="168"/>
  <c r="O28" i="168"/>
  <c r="M28" i="168"/>
  <c r="K28" i="168"/>
  <c r="I28" i="168"/>
  <c r="G28" i="168"/>
  <c r="E28" i="168"/>
  <c r="C28" i="168"/>
  <c r="R27" i="168"/>
  <c r="P20" i="168"/>
  <c r="U16" i="168"/>
  <c r="S16" i="168"/>
  <c r="Q16" i="168"/>
  <c r="O16" i="168"/>
  <c r="M16" i="168"/>
  <c r="K16" i="168"/>
  <c r="I16" i="168"/>
  <c r="G16" i="168"/>
  <c r="E16" i="168"/>
  <c r="C16" i="168"/>
  <c r="U50" i="167"/>
  <c r="U110" i="167" s="1"/>
  <c r="S50" i="167"/>
  <c r="S110" i="167" s="1"/>
  <c r="Q50" i="167"/>
  <c r="Q110" i="167" s="1"/>
  <c r="O50" i="167"/>
  <c r="O110" i="167" s="1"/>
  <c r="M50" i="167"/>
  <c r="M110" i="167" s="1"/>
  <c r="K50" i="167"/>
  <c r="K110" i="167" s="1"/>
  <c r="I50" i="167"/>
  <c r="I110" i="167" s="1"/>
  <c r="G50" i="167"/>
  <c r="G110" i="167" s="1"/>
  <c r="E50" i="167"/>
  <c r="E110" i="167" s="1"/>
  <c r="C50" i="167"/>
  <c r="C110" i="167" s="1"/>
  <c r="B48" i="167"/>
  <c r="A48" i="167"/>
  <c r="U46" i="167"/>
  <c r="S46" i="167"/>
  <c r="Q46" i="167"/>
  <c r="O46" i="167"/>
  <c r="M46" i="167"/>
  <c r="K46" i="167"/>
  <c r="I46" i="167"/>
  <c r="G46" i="167"/>
  <c r="E46" i="167"/>
  <c r="C46" i="167"/>
  <c r="S33" i="167"/>
  <c r="U28" i="167"/>
  <c r="V59" i="167" s="1"/>
  <c r="S28" i="167"/>
  <c r="Q28" i="167"/>
  <c r="O28" i="167"/>
  <c r="M28" i="167"/>
  <c r="K28" i="167"/>
  <c r="I28" i="167"/>
  <c r="G28" i="167"/>
  <c r="E28" i="167"/>
  <c r="C28" i="167"/>
  <c r="J20" i="167"/>
  <c r="U16" i="167"/>
  <c r="S16" i="167"/>
  <c r="Q16" i="167"/>
  <c r="O16" i="167"/>
  <c r="M16" i="167"/>
  <c r="K16" i="167"/>
  <c r="I16" i="167"/>
  <c r="G16" i="167"/>
  <c r="E16" i="167"/>
  <c r="C16" i="167"/>
  <c r="U14" i="167"/>
  <c r="U33" i="167" s="1"/>
  <c r="S14" i="167"/>
  <c r="Q14" i="167"/>
  <c r="Q33" i="167" s="1"/>
  <c r="O14" i="167"/>
  <c r="O33" i="167" s="1"/>
  <c r="M14" i="167"/>
  <c r="M33" i="167" s="1"/>
  <c r="K14" i="167"/>
  <c r="K33" i="167" s="1"/>
  <c r="I14" i="167"/>
  <c r="I33" i="167" s="1"/>
  <c r="G14" i="167"/>
  <c r="G33" i="167" s="1"/>
  <c r="E14" i="167"/>
  <c r="E33" i="167" s="1"/>
  <c r="C14" i="167"/>
  <c r="U50" i="165"/>
  <c r="U110" i="165" s="1"/>
  <c r="S50" i="165"/>
  <c r="S110" i="165" s="1"/>
  <c r="Q50" i="165"/>
  <c r="Q110" i="165" s="1"/>
  <c r="O50" i="165"/>
  <c r="O110" i="165" s="1"/>
  <c r="M50" i="165"/>
  <c r="M110" i="165" s="1"/>
  <c r="K50" i="165"/>
  <c r="K110" i="165" s="1"/>
  <c r="I50" i="165"/>
  <c r="I110" i="165" s="1"/>
  <c r="G50" i="165"/>
  <c r="G110" i="165" s="1"/>
  <c r="E50" i="165"/>
  <c r="E110" i="165" s="1"/>
  <c r="C50" i="165"/>
  <c r="C110" i="165" s="1"/>
  <c r="B48" i="165"/>
  <c r="A48" i="165"/>
  <c r="U46" i="165"/>
  <c r="S46" i="165"/>
  <c r="Q46" i="165"/>
  <c r="O46" i="165"/>
  <c r="M46" i="165"/>
  <c r="K46" i="165"/>
  <c r="I46" i="165"/>
  <c r="G46" i="165"/>
  <c r="E46" i="165"/>
  <c r="C46" i="165"/>
  <c r="U33" i="165"/>
  <c r="S33" i="165"/>
  <c r="Q33" i="165"/>
  <c r="O33" i="165"/>
  <c r="M33" i="165"/>
  <c r="K33" i="165"/>
  <c r="I33" i="165"/>
  <c r="G33" i="165"/>
  <c r="E33" i="165"/>
  <c r="U28" i="165"/>
  <c r="S28" i="165"/>
  <c r="Q28" i="165"/>
  <c r="O28" i="165"/>
  <c r="M28" i="165"/>
  <c r="K28" i="165"/>
  <c r="I28" i="165"/>
  <c r="J19" i="165" s="1"/>
  <c r="G28" i="165"/>
  <c r="E28" i="165"/>
  <c r="C28" i="165"/>
  <c r="U16" i="165"/>
  <c r="S16" i="165"/>
  <c r="Q16" i="165"/>
  <c r="O16" i="165"/>
  <c r="M16" i="165"/>
  <c r="K16" i="165"/>
  <c r="I16" i="165"/>
  <c r="G16" i="165"/>
  <c r="E16" i="165"/>
  <c r="C16" i="165"/>
  <c r="Q110" i="164"/>
  <c r="I110" i="164"/>
  <c r="U50" i="164"/>
  <c r="U110" i="164" s="1"/>
  <c r="S50" i="164"/>
  <c r="S110" i="164" s="1"/>
  <c r="Q50" i="164"/>
  <c r="O50" i="164"/>
  <c r="O110" i="164" s="1"/>
  <c r="M50" i="164"/>
  <c r="M110" i="164" s="1"/>
  <c r="K50" i="164"/>
  <c r="K110" i="164" s="1"/>
  <c r="I50" i="164"/>
  <c r="G50" i="164"/>
  <c r="G110" i="164" s="1"/>
  <c r="E50" i="164"/>
  <c r="E110" i="164" s="1"/>
  <c r="C50" i="164"/>
  <c r="C110" i="164" s="1"/>
  <c r="B48" i="164"/>
  <c r="A48" i="164"/>
  <c r="U46" i="164"/>
  <c r="S46" i="164"/>
  <c r="Q46" i="164"/>
  <c r="O46" i="164"/>
  <c r="M46" i="164"/>
  <c r="K46" i="164"/>
  <c r="I46" i="164"/>
  <c r="G46" i="164"/>
  <c r="E46" i="164"/>
  <c r="C46" i="164"/>
  <c r="U33" i="164"/>
  <c r="S33" i="164"/>
  <c r="Q33" i="164"/>
  <c r="O33" i="164"/>
  <c r="M33" i="164"/>
  <c r="K33" i="164"/>
  <c r="I33" i="164"/>
  <c r="G33" i="164"/>
  <c r="E33" i="164"/>
  <c r="U28" i="164"/>
  <c r="S28" i="164"/>
  <c r="Q28" i="164"/>
  <c r="R20" i="164" s="1"/>
  <c r="O28" i="164"/>
  <c r="M28" i="164"/>
  <c r="K28" i="164"/>
  <c r="I28" i="164"/>
  <c r="G28" i="164"/>
  <c r="E28" i="164"/>
  <c r="C28" i="164"/>
  <c r="U16" i="164"/>
  <c r="S16" i="164"/>
  <c r="Q16" i="164"/>
  <c r="O16" i="164"/>
  <c r="M16" i="164"/>
  <c r="K16" i="164"/>
  <c r="I16" i="164"/>
  <c r="G16" i="164"/>
  <c r="E16" i="164"/>
  <c r="C16" i="164"/>
  <c r="U50" i="163"/>
  <c r="U110" i="163" s="1"/>
  <c r="S50" i="163"/>
  <c r="S110" i="163" s="1"/>
  <c r="Q50" i="163"/>
  <c r="Q110" i="163" s="1"/>
  <c r="O50" i="163"/>
  <c r="O110" i="163" s="1"/>
  <c r="M50" i="163"/>
  <c r="M110" i="163" s="1"/>
  <c r="K50" i="163"/>
  <c r="K110" i="163" s="1"/>
  <c r="I50" i="163"/>
  <c r="I110" i="163" s="1"/>
  <c r="G50" i="163"/>
  <c r="G110" i="163" s="1"/>
  <c r="E50" i="163"/>
  <c r="E110" i="163" s="1"/>
  <c r="C50" i="163"/>
  <c r="C110" i="163" s="1"/>
  <c r="B48" i="163"/>
  <c r="A48" i="163"/>
  <c r="U46" i="163"/>
  <c r="S46" i="163"/>
  <c r="Q46" i="163"/>
  <c r="O46" i="163"/>
  <c r="M46" i="163"/>
  <c r="K46" i="163"/>
  <c r="I46" i="163"/>
  <c r="G46" i="163"/>
  <c r="E46" i="163"/>
  <c r="C46" i="163"/>
  <c r="U28" i="163"/>
  <c r="V26" i="163" s="1"/>
  <c r="S28" i="163"/>
  <c r="Q28" i="163"/>
  <c r="O28" i="163"/>
  <c r="M28" i="163"/>
  <c r="N25" i="163" s="1"/>
  <c r="K28" i="163"/>
  <c r="L19" i="163" s="1"/>
  <c r="I28" i="163"/>
  <c r="G28" i="163"/>
  <c r="E28" i="163"/>
  <c r="C28" i="163"/>
  <c r="D21" i="163" s="1"/>
  <c r="U16" i="163"/>
  <c r="S16" i="163"/>
  <c r="Q16" i="163"/>
  <c r="O16" i="163"/>
  <c r="M16" i="163"/>
  <c r="K16" i="163"/>
  <c r="I16" i="163"/>
  <c r="G16" i="163"/>
  <c r="E16" i="163"/>
  <c r="C16" i="163"/>
  <c r="U14" i="163"/>
  <c r="U33" i="163" s="1"/>
  <c r="S14" i="163"/>
  <c r="S33" i="163" s="1"/>
  <c r="Q14" i="163"/>
  <c r="Q33" i="163" s="1"/>
  <c r="O14" i="163"/>
  <c r="O33" i="163" s="1"/>
  <c r="M14" i="163"/>
  <c r="M33" i="163" s="1"/>
  <c r="K14" i="163"/>
  <c r="K33" i="163" s="1"/>
  <c r="I14" i="163"/>
  <c r="I33" i="163" s="1"/>
  <c r="G14" i="163"/>
  <c r="G33" i="163" s="1"/>
  <c r="E14" i="163"/>
  <c r="E33" i="163" s="1"/>
  <c r="C14" i="163"/>
  <c r="C110" i="162"/>
  <c r="U50" i="162"/>
  <c r="U110" i="162" s="1"/>
  <c r="S50" i="162"/>
  <c r="S110" i="162" s="1"/>
  <c r="Q50" i="162"/>
  <c r="Q110" i="162" s="1"/>
  <c r="O50" i="162"/>
  <c r="O110" i="162" s="1"/>
  <c r="M50" i="162"/>
  <c r="M110" i="162" s="1"/>
  <c r="K50" i="162"/>
  <c r="K110" i="162" s="1"/>
  <c r="I50" i="162"/>
  <c r="I110" i="162" s="1"/>
  <c r="G50" i="162"/>
  <c r="G110" i="162" s="1"/>
  <c r="E50" i="162"/>
  <c r="E110" i="162" s="1"/>
  <c r="C50" i="162"/>
  <c r="B48" i="162"/>
  <c r="A48" i="162"/>
  <c r="U46" i="162"/>
  <c r="S46" i="162"/>
  <c r="Q46" i="162"/>
  <c r="O46" i="162"/>
  <c r="M46" i="162"/>
  <c r="K46" i="162"/>
  <c r="I46" i="162"/>
  <c r="G46" i="162"/>
  <c r="E46" i="162"/>
  <c r="C46" i="162"/>
  <c r="U16" i="162"/>
  <c r="S16" i="162"/>
  <c r="Q16" i="162"/>
  <c r="O16" i="162"/>
  <c r="M16" i="162"/>
  <c r="K16" i="162"/>
  <c r="I16" i="162"/>
  <c r="G16" i="162"/>
  <c r="E16" i="162"/>
  <c r="C16" i="162"/>
  <c r="U14" i="162"/>
  <c r="U33" i="162" s="1"/>
  <c r="S14" i="162"/>
  <c r="S33" i="162" s="1"/>
  <c r="Q14" i="162"/>
  <c r="Q33" i="162" s="1"/>
  <c r="O14" i="162"/>
  <c r="O33" i="162" s="1"/>
  <c r="M14" i="162"/>
  <c r="M33" i="162" s="1"/>
  <c r="K14" i="162"/>
  <c r="K33" i="162" s="1"/>
  <c r="I14" i="162"/>
  <c r="I33" i="162" s="1"/>
  <c r="G14" i="162"/>
  <c r="G33" i="162" s="1"/>
  <c r="E14" i="162"/>
  <c r="C14" i="162"/>
  <c r="G110" i="161"/>
  <c r="U50" i="161"/>
  <c r="U110" i="161" s="1"/>
  <c r="S50" i="161"/>
  <c r="S110" i="161" s="1"/>
  <c r="Q50" i="161"/>
  <c r="Q110" i="161" s="1"/>
  <c r="O50" i="161"/>
  <c r="O110" i="161" s="1"/>
  <c r="M50" i="161"/>
  <c r="M110" i="161" s="1"/>
  <c r="K50" i="161"/>
  <c r="K110" i="161" s="1"/>
  <c r="I50" i="161"/>
  <c r="I110" i="161" s="1"/>
  <c r="G50" i="161"/>
  <c r="E50" i="161"/>
  <c r="E110" i="161" s="1"/>
  <c r="C50" i="161"/>
  <c r="C110" i="161" s="1"/>
  <c r="B48" i="161"/>
  <c r="A48" i="161"/>
  <c r="U46" i="161"/>
  <c r="S46" i="161"/>
  <c r="Q46" i="161"/>
  <c r="O46" i="161"/>
  <c r="M46" i="161"/>
  <c r="K46" i="161"/>
  <c r="I46" i="161"/>
  <c r="G46" i="161"/>
  <c r="E46" i="161"/>
  <c r="C46" i="161"/>
  <c r="U33" i="161"/>
  <c r="S33" i="161"/>
  <c r="Q33" i="161"/>
  <c r="O33" i="161"/>
  <c r="M33" i="161"/>
  <c r="K33" i="161"/>
  <c r="I33" i="161"/>
  <c r="G33" i="161"/>
  <c r="E33" i="161"/>
  <c r="U28" i="161"/>
  <c r="S28" i="161"/>
  <c r="Q28" i="161"/>
  <c r="O28" i="161"/>
  <c r="M28" i="161"/>
  <c r="N27" i="161" s="1"/>
  <c r="K28" i="161"/>
  <c r="I28" i="161"/>
  <c r="G28" i="161"/>
  <c r="E28" i="161"/>
  <c r="C28" i="161"/>
  <c r="D26" i="161" s="1"/>
  <c r="U16" i="161"/>
  <c r="S16" i="161"/>
  <c r="Q16" i="161"/>
  <c r="O16" i="161"/>
  <c r="M16" i="161"/>
  <c r="K16" i="161"/>
  <c r="I16" i="161"/>
  <c r="G16" i="161"/>
  <c r="E16" i="161"/>
  <c r="C16" i="161"/>
  <c r="U50" i="160"/>
  <c r="U110" i="160" s="1"/>
  <c r="S50" i="160"/>
  <c r="S110" i="160" s="1"/>
  <c r="Q50" i="160"/>
  <c r="Q110" i="160" s="1"/>
  <c r="O50" i="160"/>
  <c r="O110" i="160" s="1"/>
  <c r="M50" i="160"/>
  <c r="M110" i="160" s="1"/>
  <c r="K50" i="160"/>
  <c r="K110" i="160" s="1"/>
  <c r="I50" i="160"/>
  <c r="I110" i="160" s="1"/>
  <c r="G50" i="160"/>
  <c r="G110" i="160" s="1"/>
  <c r="E50" i="160"/>
  <c r="E110" i="160" s="1"/>
  <c r="C50" i="160"/>
  <c r="C110" i="160" s="1"/>
  <c r="B48" i="160"/>
  <c r="A48" i="160"/>
  <c r="U46" i="160"/>
  <c r="S46" i="160"/>
  <c r="Q46" i="160"/>
  <c r="O46" i="160"/>
  <c r="M46" i="160"/>
  <c r="K46" i="160"/>
  <c r="I46" i="160"/>
  <c r="G46" i="160"/>
  <c r="E46" i="160"/>
  <c r="C46" i="160"/>
  <c r="U16" i="160"/>
  <c r="S16" i="160"/>
  <c r="Q16" i="160"/>
  <c r="O16" i="160"/>
  <c r="M16" i="160"/>
  <c r="K16" i="160"/>
  <c r="I16" i="160"/>
  <c r="G16" i="160"/>
  <c r="E16" i="160"/>
  <c r="C16" i="160"/>
  <c r="U14" i="160"/>
  <c r="U33" i="160" s="1"/>
  <c r="S14" i="160"/>
  <c r="S33" i="160" s="1"/>
  <c r="Q14" i="160"/>
  <c r="Q33" i="160" s="1"/>
  <c r="O14" i="160"/>
  <c r="O33" i="160" s="1"/>
  <c r="M14" i="160"/>
  <c r="M33" i="160" s="1"/>
  <c r="K14" i="160"/>
  <c r="K33" i="160" s="1"/>
  <c r="I14" i="160"/>
  <c r="I33" i="160" s="1"/>
  <c r="G14" i="160"/>
  <c r="G33" i="160" s="1"/>
  <c r="E14" i="160"/>
  <c r="C14" i="160"/>
  <c r="U50" i="159"/>
  <c r="U110" i="159" s="1"/>
  <c r="S50" i="159"/>
  <c r="S110" i="159" s="1"/>
  <c r="Q50" i="159"/>
  <c r="Q110" i="159" s="1"/>
  <c r="O50" i="159"/>
  <c r="O110" i="159" s="1"/>
  <c r="M50" i="159"/>
  <c r="M110" i="159" s="1"/>
  <c r="K50" i="159"/>
  <c r="K110" i="159" s="1"/>
  <c r="I50" i="159"/>
  <c r="I110" i="159" s="1"/>
  <c r="G50" i="159"/>
  <c r="G110" i="159" s="1"/>
  <c r="E50" i="159"/>
  <c r="E110" i="159" s="1"/>
  <c r="C50" i="159"/>
  <c r="C110" i="159" s="1"/>
  <c r="U46" i="159"/>
  <c r="S46" i="159"/>
  <c r="Q46" i="159"/>
  <c r="O46" i="159"/>
  <c r="M46" i="159"/>
  <c r="K46" i="159"/>
  <c r="I46" i="159"/>
  <c r="G46" i="159"/>
  <c r="E46" i="159"/>
  <c r="C46" i="159"/>
  <c r="U33" i="159"/>
  <c r="S33" i="159"/>
  <c r="Q33" i="159"/>
  <c r="O33" i="159"/>
  <c r="M33" i="159"/>
  <c r="K33" i="159"/>
  <c r="I33" i="159"/>
  <c r="G33" i="159"/>
  <c r="E33" i="159"/>
  <c r="U28" i="159"/>
  <c r="S28" i="159"/>
  <c r="Q28" i="159"/>
  <c r="O28" i="159"/>
  <c r="M28" i="159"/>
  <c r="K28" i="159"/>
  <c r="I28" i="159"/>
  <c r="G28" i="159"/>
  <c r="E28" i="159"/>
  <c r="C28" i="159"/>
  <c r="U16" i="159"/>
  <c r="S16" i="159"/>
  <c r="Q16" i="159"/>
  <c r="O16" i="159"/>
  <c r="M16" i="159"/>
  <c r="K16" i="159"/>
  <c r="I16" i="159"/>
  <c r="G16" i="159"/>
  <c r="E16" i="159"/>
  <c r="C16" i="159"/>
  <c r="U50" i="158"/>
  <c r="U110" i="158" s="1"/>
  <c r="S50" i="158"/>
  <c r="S110" i="158" s="1"/>
  <c r="Q50" i="158"/>
  <c r="Q110" i="158" s="1"/>
  <c r="O50" i="158"/>
  <c r="O110" i="158" s="1"/>
  <c r="M50" i="158"/>
  <c r="M110" i="158" s="1"/>
  <c r="K50" i="158"/>
  <c r="K110" i="158" s="1"/>
  <c r="I50" i="158"/>
  <c r="I110" i="158" s="1"/>
  <c r="G50" i="158"/>
  <c r="G110" i="158" s="1"/>
  <c r="E50" i="158"/>
  <c r="E110" i="158" s="1"/>
  <c r="C50" i="158"/>
  <c r="C110" i="158" s="1"/>
  <c r="U46" i="158"/>
  <c r="S46" i="158"/>
  <c r="Q46" i="158"/>
  <c r="O46" i="158"/>
  <c r="M46" i="158"/>
  <c r="K46" i="158"/>
  <c r="I46" i="158"/>
  <c r="G46" i="158"/>
  <c r="E46" i="158"/>
  <c r="C46" i="158"/>
  <c r="U33" i="158"/>
  <c r="S33" i="158"/>
  <c r="Q33" i="158"/>
  <c r="O33" i="158"/>
  <c r="M33" i="158"/>
  <c r="K33" i="158"/>
  <c r="I33" i="158"/>
  <c r="G33" i="158"/>
  <c r="E33" i="158"/>
  <c r="U28" i="158"/>
  <c r="S28" i="158"/>
  <c r="Q28" i="158"/>
  <c r="O28" i="158"/>
  <c r="M28" i="158"/>
  <c r="K28" i="158"/>
  <c r="I28" i="158"/>
  <c r="G28" i="158"/>
  <c r="E28" i="158"/>
  <c r="C28" i="158"/>
  <c r="U16" i="158"/>
  <c r="S16" i="158"/>
  <c r="Q16" i="158"/>
  <c r="O16" i="158"/>
  <c r="M16" i="158"/>
  <c r="K16" i="158"/>
  <c r="I16" i="158"/>
  <c r="G16" i="158"/>
  <c r="E16" i="158"/>
  <c r="C16" i="158"/>
  <c r="U14" i="15"/>
  <c r="U33" i="15" s="1"/>
  <c r="S14" i="15"/>
  <c r="Q14" i="15"/>
  <c r="Q33" i="15" s="1"/>
  <c r="O14" i="15"/>
  <c r="O33" i="15" s="1"/>
  <c r="M14" i="15"/>
  <c r="K14" i="15"/>
  <c r="I14" i="15"/>
  <c r="I33" i="15" s="1"/>
  <c r="G14" i="15"/>
  <c r="G33" i="15" s="1"/>
  <c r="U50" i="15"/>
  <c r="U110" i="15" s="1"/>
  <c r="S50" i="15"/>
  <c r="S110" i="15" s="1"/>
  <c r="Q50" i="15"/>
  <c r="Q110" i="15" s="1"/>
  <c r="O50" i="15"/>
  <c r="O110" i="15" s="1"/>
  <c r="M50" i="15"/>
  <c r="M110" i="15" s="1"/>
  <c r="K50" i="15"/>
  <c r="K110" i="15" s="1"/>
  <c r="I50" i="15"/>
  <c r="I110" i="15" s="1"/>
  <c r="G50" i="15"/>
  <c r="G110" i="15" s="1"/>
  <c r="E50" i="15"/>
  <c r="E110" i="15" s="1"/>
  <c r="C50" i="15"/>
  <c r="C110" i="15" s="1"/>
  <c r="U46" i="15"/>
  <c r="S46" i="15"/>
  <c r="Q46" i="15"/>
  <c r="O46" i="15"/>
  <c r="M46" i="15"/>
  <c r="K46" i="15"/>
  <c r="I46" i="15"/>
  <c r="G46" i="15"/>
  <c r="E46" i="15"/>
  <c r="C46" i="15"/>
  <c r="U16" i="15"/>
  <c r="S16" i="15"/>
  <c r="Q16" i="15"/>
  <c r="O16" i="15"/>
  <c r="M16" i="15"/>
  <c r="K16" i="15"/>
  <c r="I16" i="15"/>
  <c r="G16" i="15"/>
  <c r="E16" i="15"/>
  <c r="C16" i="15"/>
  <c r="I46" i="195" l="1"/>
  <c r="Q46" i="195"/>
  <c r="C38" i="198"/>
  <c r="C42" i="198"/>
  <c r="C43" i="198"/>
  <c r="C32" i="198"/>
  <c r="U23" i="198"/>
  <c r="S24" i="198"/>
  <c r="T19" i="193"/>
  <c r="Q21" i="198"/>
  <c r="S28" i="195"/>
  <c r="T37" i="195" s="1"/>
  <c r="O24" i="198"/>
  <c r="M23" i="198"/>
  <c r="K24" i="198"/>
  <c r="L21" i="163"/>
  <c r="T24" i="194"/>
  <c r="J20" i="165"/>
  <c r="V21" i="163"/>
  <c r="I21" i="198"/>
  <c r="N20" i="161"/>
  <c r="V19" i="163"/>
  <c r="T20" i="194"/>
  <c r="T28" i="194"/>
  <c r="V20" i="163"/>
  <c r="T25" i="194"/>
  <c r="V19" i="193"/>
  <c r="T23" i="194"/>
  <c r="T38" i="194"/>
  <c r="G21" i="198"/>
  <c r="G28" i="195"/>
  <c r="H23" i="195" s="1"/>
  <c r="O28" i="195"/>
  <c r="P25" i="195" s="1"/>
  <c r="L25" i="158"/>
  <c r="L97" i="158"/>
  <c r="L59" i="158"/>
  <c r="T97" i="158"/>
  <c r="T59" i="158"/>
  <c r="J97" i="161"/>
  <c r="J59" i="161"/>
  <c r="R19" i="161"/>
  <c r="R97" i="161"/>
  <c r="R59" i="161"/>
  <c r="H97" i="163"/>
  <c r="H59" i="163"/>
  <c r="P55" i="163"/>
  <c r="P97" i="163"/>
  <c r="P59" i="163"/>
  <c r="F58" i="167"/>
  <c r="F57" i="167"/>
  <c r="F53" i="167"/>
  <c r="F52" i="167"/>
  <c r="F96" i="167"/>
  <c r="F94" i="167"/>
  <c r="F93" i="167"/>
  <c r="F89" i="167"/>
  <c r="F84" i="167"/>
  <c r="F79" i="167"/>
  <c r="F95" i="167"/>
  <c r="F91" i="167"/>
  <c r="F87" i="167"/>
  <c r="F85" i="167"/>
  <c r="F83" i="167"/>
  <c r="F82" i="167"/>
  <c r="F81" i="167"/>
  <c r="F80" i="167"/>
  <c r="F74" i="167"/>
  <c r="F73" i="167"/>
  <c r="F72" i="167"/>
  <c r="F69" i="167"/>
  <c r="F71" i="167"/>
  <c r="F62" i="167"/>
  <c r="F60" i="167"/>
  <c r="F61" i="167"/>
  <c r="F59" i="167"/>
  <c r="F97" i="167"/>
  <c r="N58" i="167"/>
  <c r="N57" i="167"/>
  <c r="N53" i="167"/>
  <c r="N52" i="167"/>
  <c r="N96" i="167"/>
  <c r="N95" i="167"/>
  <c r="N94" i="167"/>
  <c r="N93" i="167"/>
  <c r="N91" i="167"/>
  <c r="N89" i="167"/>
  <c r="N87" i="167"/>
  <c r="N85" i="167"/>
  <c r="N84" i="167"/>
  <c r="N83" i="167"/>
  <c r="N82" i="167"/>
  <c r="N81" i="167"/>
  <c r="N80" i="167"/>
  <c r="N79" i="167"/>
  <c r="N74" i="167"/>
  <c r="N73" i="167"/>
  <c r="N72" i="167"/>
  <c r="N71" i="167"/>
  <c r="N69" i="167"/>
  <c r="N62" i="167"/>
  <c r="N61" i="167"/>
  <c r="N60" i="167"/>
  <c r="N97" i="167"/>
  <c r="N59" i="167"/>
  <c r="F58" i="170"/>
  <c r="F57" i="170"/>
  <c r="F53" i="170"/>
  <c r="F52" i="170"/>
  <c r="F96" i="170"/>
  <c r="F95" i="170"/>
  <c r="F94" i="170"/>
  <c r="F93" i="170"/>
  <c r="F91" i="170"/>
  <c r="F89" i="170"/>
  <c r="F87" i="170"/>
  <c r="F85" i="170"/>
  <c r="F84" i="170"/>
  <c r="F83" i="170"/>
  <c r="F82" i="170"/>
  <c r="F81" i="170"/>
  <c r="F80" i="170"/>
  <c r="F79" i="170"/>
  <c r="F74" i="170"/>
  <c r="F73" i="170"/>
  <c r="F72" i="170"/>
  <c r="F71" i="170"/>
  <c r="F69" i="170"/>
  <c r="F62" i="170"/>
  <c r="F61" i="170"/>
  <c r="F60" i="170"/>
  <c r="F97" i="170"/>
  <c r="F59" i="170"/>
  <c r="N20" i="170"/>
  <c r="N58" i="170"/>
  <c r="N57" i="170"/>
  <c r="N53" i="170"/>
  <c r="N52" i="170"/>
  <c r="N96" i="170"/>
  <c r="N95" i="170"/>
  <c r="N94" i="170"/>
  <c r="N93" i="170"/>
  <c r="N91" i="170"/>
  <c r="N89" i="170"/>
  <c r="N87" i="170"/>
  <c r="N85" i="170"/>
  <c r="N84" i="170"/>
  <c r="N83" i="170"/>
  <c r="N82" i="170"/>
  <c r="N81" i="170"/>
  <c r="N80" i="170"/>
  <c r="N79" i="170"/>
  <c r="N74" i="170"/>
  <c r="N73" i="170"/>
  <c r="N72" i="170"/>
  <c r="N71" i="170"/>
  <c r="N69" i="170"/>
  <c r="N62" i="170"/>
  <c r="N61" i="170"/>
  <c r="N60" i="170"/>
  <c r="N97" i="170"/>
  <c r="N59" i="170"/>
  <c r="V19" i="170"/>
  <c r="V59" i="170"/>
  <c r="F97" i="158"/>
  <c r="F59" i="158"/>
  <c r="N97" i="158"/>
  <c r="N59" i="158"/>
  <c r="V25" i="158"/>
  <c r="V59" i="158"/>
  <c r="L97" i="161"/>
  <c r="L59" i="161"/>
  <c r="T24" i="161"/>
  <c r="T97" i="161"/>
  <c r="T59" i="161"/>
  <c r="J26" i="163"/>
  <c r="J55" i="163"/>
  <c r="J97" i="163"/>
  <c r="J59" i="163"/>
  <c r="R55" i="163"/>
  <c r="R97" i="163"/>
  <c r="R59" i="163"/>
  <c r="H26" i="167"/>
  <c r="H96" i="167"/>
  <c r="H95" i="167"/>
  <c r="H94" i="167"/>
  <c r="H93" i="167"/>
  <c r="H91" i="167"/>
  <c r="H89" i="167"/>
  <c r="H87" i="167"/>
  <c r="H85" i="167"/>
  <c r="H84" i="167"/>
  <c r="H83" i="167"/>
  <c r="H82" i="167"/>
  <c r="H81" i="167"/>
  <c r="H80" i="167"/>
  <c r="H79" i="167"/>
  <c r="H74" i="167"/>
  <c r="H73" i="167"/>
  <c r="H72" i="167"/>
  <c r="H71" i="167"/>
  <c r="H69" i="167"/>
  <c r="H62" i="167"/>
  <c r="H61" i="167"/>
  <c r="H60" i="167"/>
  <c r="H58" i="167"/>
  <c r="H57" i="167"/>
  <c r="H53" i="167"/>
  <c r="H52" i="167"/>
  <c r="H97" i="167"/>
  <c r="H59" i="167"/>
  <c r="P96" i="167"/>
  <c r="P95" i="167"/>
  <c r="P94" i="167"/>
  <c r="P93" i="167"/>
  <c r="P91" i="167"/>
  <c r="P89" i="167"/>
  <c r="P87" i="167"/>
  <c r="P85" i="167"/>
  <c r="P84" i="167"/>
  <c r="P83" i="167"/>
  <c r="P82" i="167"/>
  <c r="P81" i="167"/>
  <c r="P80" i="167"/>
  <c r="P79" i="167"/>
  <c r="P74" i="167"/>
  <c r="P73" i="167"/>
  <c r="P72" i="167"/>
  <c r="P71" i="167"/>
  <c r="P69" i="167"/>
  <c r="P62" i="167"/>
  <c r="P61" i="167"/>
  <c r="P60" i="167"/>
  <c r="P58" i="167"/>
  <c r="P53" i="167"/>
  <c r="P57" i="167"/>
  <c r="P52" i="167"/>
  <c r="P97" i="167"/>
  <c r="P59" i="167"/>
  <c r="H25" i="170"/>
  <c r="H58" i="170"/>
  <c r="H57" i="170"/>
  <c r="H53" i="170"/>
  <c r="H52" i="170"/>
  <c r="H96" i="170"/>
  <c r="H95" i="170"/>
  <c r="H94" i="170"/>
  <c r="H93" i="170"/>
  <c r="H91" i="170"/>
  <c r="H89" i="170"/>
  <c r="H87" i="170"/>
  <c r="H85" i="170"/>
  <c r="H84" i="170"/>
  <c r="H83" i="170"/>
  <c r="H82" i="170"/>
  <c r="H81" i="170"/>
  <c r="H80" i="170"/>
  <c r="H79" i="170"/>
  <c r="H74" i="170"/>
  <c r="H73" i="170"/>
  <c r="H72" i="170"/>
  <c r="H71" i="170"/>
  <c r="H69" i="170"/>
  <c r="H62" i="170"/>
  <c r="H61" i="170"/>
  <c r="H60" i="170"/>
  <c r="H97" i="170"/>
  <c r="H59" i="170"/>
  <c r="P27" i="170"/>
  <c r="P96" i="170"/>
  <c r="P95" i="170"/>
  <c r="P94" i="170"/>
  <c r="P93" i="170"/>
  <c r="P91" i="170"/>
  <c r="P89" i="170"/>
  <c r="P87" i="170"/>
  <c r="P85" i="170"/>
  <c r="P84" i="170"/>
  <c r="P83" i="170"/>
  <c r="P82" i="170"/>
  <c r="P81" i="170"/>
  <c r="P80" i="170"/>
  <c r="P79" i="170"/>
  <c r="P74" i="170"/>
  <c r="P73" i="170"/>
  <c r="P72" i="170"/>
  <c r="P71" i="170"/>
  <c r="P69" i="170"/>
  <c r="P62" i="170"/>
  <c r="P61" i="170"/>
  <c r="P60" i="170"/>
  <c r="P58" i="170"/>
  <c r="P57" i="170"/>
  <c r="P53" i="170"/>
  <c r="P52" i="170"/>
  <c r="P97" i="170"/>
  <c r="P59" i="170"/>
  <c r="H97" i="158"/>
  <c r="H59" i="158"/>
  <c r="P97" i="158"/>
  <c r="P59" i="158"/>
  <c r="F27" i="161"/>
  <c r="F97" i="161"/>
  <c r="F59" i="161"/>
  <c r="N26" i="161"/>
  <c r="N97" i="161"/>
  <c r="N59" i="161"/>
  <c r="V27" i="161"/>
  <c r="V59" i="161"/>
  <c r="L26" i="163"/>
  <c r="L55" i="163"/>
  <c r="L97" i="163"/>
  <c r="L59" i="163"/>
  <c r="T55" i="163"/>
  <c r="T97" i="163"/>
  <c r="T59" i="163"/>
  <c r="J19" i="167"/>
  <c r="J58" i="167"/>
  <c r="J57" i="167"/>
  <c r="J53" i="167"/>
  <c r="J52" i="167"/>
  <c r="J96" i="167"/>
  <c r="J95" i="167"/>
  <c r="J94" i="167"/>
  <c r="J93" i="167"/>
  <c r="J91" i="167"/>
  <c r="J89" i="167"/>
  <c r="J87" i="167"/>
  <c r="J85" i="167"/>
  <c r="J84" i="167"/>
  <c r="J83" i="167"/>
  <c r="J82" i="167"/>
  <c r="J81" i="167"/>
  <c r="J80" i="167"/>
  <c r="J79" i="167"/>
  <c r="J74" i="167"/>
  <c r="J73" i="167"/>
  <c r="J72" i="167"/>
  <c r="J71" i="167"/>
  <c r="J69" i="167"/>
  <c r="J62" i="167"/>
  <c r="J61" i="167"/>
  <c r="J60" i="167"/>
  <c r="J97" i="167"/>
  <c r="J59" i="167"/>
  <c r="R58" i="167"/>
  <c r="R57" i="167"/>
  <c r="R53" i="167"/>
  <c r="R52" i="167"/>
  <c r="R93" i="167"/>
  <c r="R85" i="167"/>
  <c r="R81" i="167"/>
  <c r="R73" i="167"/>
  <c r="R69" i="167"/>
  <c r="R61" i="167"/>
  <c r="R96" i="167"/>
  <c r="R84" i="167"/>
  <c r="R80" i="167"/>
  <c r="R72" i="167"/>
  <c r="R95" i="167"/>
  <c r="R89" i="167"/>
  <c r="R83" i="167"/>
  <c r="R79" i="167"/>
  <c r="R71" i="167"/>
  <c r="R62" i="167"/>
  <c r="R60" i="167"/>
  <c r="R94" i="167"/>
  <c r="R87" i="167"/>
  <c r="R82" i="167"/>
  <c r="R74" i="167"/>
  <c r="R91" i="167"/>
  <c r="R97" i="167"/>
  <c r="R59" i="167"/>
  <c r="J20" i="170"/>
  <c r="J96" i="170"/>
  <c r="J95" i="170"/>
  <c r="J94" i="170"/>
  <c r="J93" i="170"/>
  <c r="J91" i="170"/>
  <c r="J89" i="170"/>
  <c r="J87" i="170"/>
  <c r="J85" i="170"/>
  <c r="J84" i="170"/>
  <c r="J83" i="170"/>
  <c r="J82" i="170"/>
  <c r="J81" i="170"/>
  <c r="J80" i="170"/>
  <c r="J79" i="170"/>
  <c r="J74" i="170"/>
  <c r="J73" i="170"/>
  <c r="J72" i="170"/>
  <c r="J71" i="170"/>
  <c r="J69" i="170"/>
  <c r="J62" i="170"/>
  <c r="J61" i="170"/>
  <c r="J60" i="170"/>
  <c r="J58" i="170"/>
  <c r="J57" i="170"/>
  <c r="J53" i="170"/>
  <c r="J52" i="170"/>
  <c r="J97" i="170"/>
  <c r="J59" i="170"/>
  <c r="R19" i="170"/>
  <c r="R96" i="170"/>
  <c r="R95" i="170"/>
  <c r="R94" i="170"/>
  <c r="R93" i="170"/>
  <c r="R91" i="170"/>
  <c r="R89" i="170"/>
  <c r="R87" i="170"/>
  <c r="R85" i="170"/>
  <c r="R84" i="170"/>
  <c r="R83" i="170"/>
  <c r="R82" i="170"/>
  <c r="R81" i="170"/>
  <c r="R80" i="170"/>
  <c r="R79" i="170"/>
  <c r="R74" i="170"/>
  <c r="R73" i="170"/>
  <c r="R72" i="170"/>
  <c r="R71" i="170"/>
  <c r="R69" i="170"/>
  <c r="R62" i="170"/>
  <c r="R61" i="170"/>
  <c r="R60" i="170"/>
  <c r="R58" i="170"/>
  <c r="R57" i="170"/>
  <c r="R53" i="170"/>
  <c r="R52" i="170"/>
  <c r="R97" i="170"/>
  <c r="R59" i="170"/>
  <c r="J19" i="193"/>
  <c r="L24" i="193"/>
  <c r="E23" i="198"/>
  <c r="J97" i="158"/>
  <c r="J59" i="158"/>
  <c r="R97" i="158"/>
  <c r="R59" i="158"/>
  <c r="N25" i="161"/>
  <c r="H20" i="161"/>
  <c r="H97" i="161"/>
  <c r="H59" i="161"/>
  <c r="P27" i="161"/>
  <c r="P97" i="161"/>
  <c r="P59" i="161"/>
  <c r="T19" i="163"/>
  <c r="F21" i="163"/>
  <c r="F97" i="163"/>
  <c r="F59" i="163"/>
  <c r="N21" i="163"/>
  <c r="N55" i="163"/>
  <c r="N97" i="163"/>
  <c r="N59" i="163"/>
  <c r="V55" i="163"/>
  <c r="V59" i="163"/>
  <c r="L97" i="167"/>
  <c r="L96" i="167"/>
  <c r="L95" i="167"/>
  <c r="L94" i="167"/>
  <c r="L93" i="167"/>
  <c r="L91" i="167"/>
  <c r="L89" i="167"/>
  <c r="L87" i="167"/>
  <c r="L85" i="167"/>
  <c r="L84" i="167"/>
  <c r="L83" i="167"/>
  <c r="L82" i="167"/>
  <c r="L81" i="167"/>
  <c r="L80" i="167"/>
  <c r="L79" i="167"/>
  <c r="L74" i="167"/>
  <c r="L73" i="167"/>
  <c r="L72" i="167"/>
  <c r="L71" i="167"/>
  <c r="L69" i="167"/>
  <c r="L62" i="167"/>
  <c r="L61" i="167"/>
  <c r="L60" i="167"/>
  <c r="L58" i="167"/>
  <c r="L53" i="167"/>
  <c r="L57" i="167"/>
  <c r="L52" i="167"/>
  <c r="L59" i="167"/>
  <c r="T96" i="167"/>
  <c r="T95" i="167"/>
  <c r="T94" i="167"/>
  <c r="T93" i="167"/>
  <c r="T91" i="167"/>
  <c r="T89" i="167"/>
  <c r="T87" i="167"/>
  <c r="T85" i="167"/>
  <c r="T84" i="167"/>
  <c r="T83" i="167"/>
  <c r="T82" i="167"/>
  <c r="T81" i="167"/>
  <c r="T80" i="167"/>
  <c r="T79" i="167"/>
  <c r="T74" i="167"/>
  <c r="T73" i="167"/>
  <c r="T72" i="167"/>
  <c r="T71" i="167"/>
  <c r="T69" i="167"/>
  <c r="T62" i="167"/>
  <c r="T61" i="167"/>
  <c r="T60" i="167"/>
  <c r="T58" i="167"/>
  <c r="T57" i="167"/>
  <c r="T53" i="167"/>
  <c r="T52" i="167"/>
  <c r="T97" i="167"/>
  <c r="T59" i="167"/>
  <c r="L58" i="170"/>
  <c r="L57" i="170"/>
  <c r="L53" i="170"/>
  <c r="L52" i="170"/>
  <c r="L96" i="170"/>
  <c r="L91" i="170"/>
  <c r="L84" i="170"/>
  <c r="L80" i="170"/>
  <c r="L72" i="170"/>
  <c r="L61" i="170"/>
  <c r="L95" i="170"/>
  <c r="L89" i="170"/>
  <c r="L83" i="170"/>
  <c r="L79" i="170"/>
  <c r="L71" i="170"/>
  <c r="L60" i="170"/>
  <c r="L94" i="170"/>
  <c r="L87" i="170"/>
  <c r="L82" i="170"/>
  <c r="L74" i="170"/>
  <c r="L69" i="170"/>
  <c r="L93" i="170"/>
  <c r="L85" i="170"/>
  <c r="L81" i="170"/>
  <c r="L73" i="170"/>
  <c r="L62" i="170"/>
  <c r="L97" i="170"/>
  <c r="L59" i="170"/>
  <c r="T96" i="170"/>
  <c r="T95" i="170"/>
  <c r="T94" i="170"/>
  <c r="T93" i="170"/>
  <c r="T91" i="170"/>
  <c r="T89" i="170"/>
  <c r="T87" i="170"/>
  <c r="T85" i="170"/>
  <c r="T84" i="170"/>
  <c r="T83" i="170"/>
  <c r="T82" i="170"/>
  <c r="T81" i="170"/>
  <c r="T80" i="170"/>
  <c r="T79" i="170"/>
  <c r="T74" i="170"/>
  <c r="T73" i="170"/>
  <c r="T72" i="170"/>
  <c r="T71" i="170"/>
  <c r="T69" i="170"/>
  <c r="T62" i="170"/>
  <c r="T61" i="170"/>
  <c r="T60" i="170"/>
  <c r="T52" i="170"/>
  <c r="T57" i="170"/>
  <c r="T53" i="170"/>
  <c r="T58" i="170"/>
  <c r="T97" i="170"/>
  <c r="T59" i="170"/>
  <c r="L19" i="193"/>
  <c r="V25" i="193"/>
  <c r="D55" i="174"/>
  <c r="D93" i="174"/>
  <c r="D85" i="174"/>
  <c r="D81" i="174"/>
  <c r="D73" i="174"/>
  <c r="D62" i="174"/>
  <c r="D58" i="174"/>
  <c r="D96" i="174"/>
  <c r="D91" i="174"/>
  <c r="D84" i="174"/>
  <c r="D80" i="174"/>
  <c r="D72" i="174"/>
  <c r="D61" i="174"/>
  <c r="D57" i="174"/>
  <c r="D94" i="174"/>
  <c r="D82" i="174"/>
  <c r="D69" i="174"/>
  <c r="D52" i="174"/>
  <c r="D89" i="174"/>
  <c r="D79" i="174"/>
  <c r="D60" i="174"/>
  <c r="D87" i="174"/>
  <c r="D74" i="174"/>
  <c r="D95" i="174"/>
  <c r="D83" i="174"/>
  <c r="D53" i="174"/>
  <c r="D71" i="174"/>
  <c r="D59" i="174"/>
  <c r="D97" i="174"/>
  <c r="H95" i="193"/>
  <c r="H89" i="193"/>
  <c r="H94" i="193"/>
  <c r="H87" i="193"/>
  <c r="H82" i="193"/>
  <c r="H74" i="193"/>
  <c r="H69" i="193"/>
  <c r="H96" i="193"/>
  <c r="H85" i="193"/>
  <c r="H81" i="193"/>
  <c r="H73" i="193"/>
  <c r="H62" i="193"/>
  <c r="H53" i="193"/>
  <c r="H83" i="193"/>
  <c r="H71" i="193"/>
  <c r="H80" i="193"/>
  <c r="H61" i="193"/>
  <c r="H58" i="193"/>
  <c r="H79" i="193"/>
  <c r="H91" i="193"/>
  <c r="H60" i="193"/>
  <c r="H93" i="193"/>
  <c r="H84" i="193"/>
  <c r="H52" i="193"/>
  <c r="H72" i="193"/>
  <c r="H57" i="193"/>
  <c r="H97" i="193"/>
  <c r="H59" i="193"/>
  <c r="F93" i="194"/>
  <c r="F85" i="194"/>
  <c r="F81" i="194"/>
  <c r="F73" i="194"/>
  <c r="F62" i="194"/>
  <c r="F53" i="194"/>
  <c r="F96" i="194"/>
  <c r="F91" i="194"/>
  <c r="F84" i="194"/>
  <c r="F80" i="194"/>
  <c r="F72" i="194"/>
  <c r="F61" i="194"/>
  <c r="F52" i="194"/>
  <c r="F94" i="194"/>
  <c r="F82" i="194"/>
  <c r="F69" i="194"/>
  <c r="F89" i="194"/>
  <c r="F79" i="194"/>
  <c r="F60" i="194"/>
  <c r="F58" i="194"/>
  <c r="F87" i="194"/>
  <c r="F95" i="194"/>
  <c r="F71" i="194"/>
  <c r="F57" i="194"/>
  <c r="F83" i="194"/>
  <c r="F74" i="194"/>
  <c r="F97" i="194"/>
  <c r="F59" i="194"/>
  <c r="D97" i="158"/>
  <c r="D59" i="158"/>
  <c r="D55" i="167"/>
  <c r="D95" i="167"/>
  <c r="D89" i="167"/>
  <c r="D83" i="167"/>
  <c r="D79" i="167"/>
  <c r="D71" i="167"/>
  <c r="D60" i="167"/>
  <c r="D58" i="167"/>
  <c r="D52" i="167"/>
  <c r="D94" i="167"/>
  <c r="D87" i="167"/>
  <c r="D82" i="167"/>
  <c r="D74" i="167"/>
  <c r="D69" i="167"/>
  <c r="D57" i="167"/>
  <c r="D85" i="167"/>
  <c r="D73" i="167"/>
  <c r="D53" i="167"/>
  <c r="D93" i="167"/>
  <c r="D81" i="167"/>
  <c r="D62" i="167"/>
  <c r="D80" i="167"/>
  <c r="D61" i="167"/>
  <c r="D96" i="167"/>
  <c r="D84" i="167"/>
  <c r="D72" i="167"/>
  <c r="D91" i="167"/>
  <c r="D97" i="167"/>
  <c r="D59" i="167"/>
  <c r="D55" i="170"/>
  <c r="D93" i="170"/>
  <c r="D85" i="170"/>
  <c r="D81" i="170"/>
  <c r="D73" i="170"/>
  <c r="D62" i="170"/>
  <c r="D52" i="170"/>
  <c r="D96" i="170"/>
  <c r="D91" i="170"/>
  <c r="D84" i="170"/>
  <c r="D80" i="170"/>
  <c r="D72" i="170"/>
  <c r="D61" i="170"/>
  <c r="D58" i="170"/>
  <c r="D87" i="170"/>
  <c r="D74" i="170"/>
  <c r="D94" i="170"/>
  <c r="D57" i="170"/>
  <c r="D89" i="170"/>
  <c r="D60" i="170"/>
  <c r="D95" i="170"/>
  <c r="D83" i="170"/>
  <c r="D71" i="170"/>
  <c r="D82" i="170"/>
  <c r="D69" i="170"/>
  <c r="D79" i="170"/>
  <c r="D53" i="170"/>
  <c r="D59" i="170"/>
  <c r="D97" i="170"/>
  <c r="H27" i="193"/>
  <c r="J94" i="193"/>
  <c r="J87" i="193"/>
  <c r="J93" i="193"/>
  <c r="J96" i="193"/>
  <c r="J85" i="193"/>
  <c r="J81" i="193"/>
  <c r="J73" i="193"/>
  <c r="J62" i="193"/>
  <c r="J95" i="193"/>
  <c r="J84" i="193"/>
  <c r="J80" i="193"/>
  <c r="J72" i="193"/>
  <c r="J61" i="193"/>
  <c r="J52" i="193"/>
  <c r="J89" i="193"/>
  <c r="J82" i="193"/>
  <c r="J69" i="193"/>
  <c r="J58" i="193"/>
  <c r="J53" i="193"/>
  <c r="J91" i="193"/>
  <c r="J79" i="193"/>
  <c r="J60" i="193"/>
  <c r="J57" i="193"/>
  <c r="J74" i="193"/>
  <c r="J71" i="193"/>
  <c r="J83" i="193"/>
  <c r="J97" i="193"/>
  <c r="J59" i="193"/>
  <c r="R94" i="193"/>
  <c r="R87" i="193"/>
  <c r="R93" i="193"/>
  <c r="R91" i="193"/>
  <c r="R85" i="193"/>
  <c r="R81" i="193"/>
  <c r="R73" i="193"/>
  <c r="R62" i="193"/>
  <c r="R89" i="193"/>
  <c r="R84" i="193"/>
  <c r="R80" i="193"/>
  <c r="R72" i="193"/>
  <c r="R61" i="193"/>
  <c r="R52" i="193"/>
  <c r="R74" i="193"/>
  <c r="R83" i="193"/>
  <c r="R71" i="193"/>
  <c r="R53" i="193"/>
  <c r="R82" i="193"/>
  <c r="R69" i="193"/>
  <c r="R96" i="193"/>
  <c r="R60" i="193"/>
  <c r="R95" i="193"/>
  <c r="R57" i="193"/>
  <c r="R58" i="193"/>
  <c r="R79" i="193"/>
  <c r="R97" i="193"/>
  <c r="R59" i="193"/>
  <c r="V44" i="193"/>
  <c r="J46" i="193"/>
  <c r="N19" i="194"/>
  <c r="D21" i="194"/>
  <c r="D24" i="194"/>
  <c r="T26" i="194"/>
  <c r="H96" i="194"/>
  <c r="H91" i="194"/>
  <c r="H84" i="194"/>
  <c r="H80" i="194"/>
  <c r="H72" i="194"/>
  <c r="H61" i="194"/>
  <c r="H52" i="194"/>
  <c r="H95" i="194"/>
  <c r="H89" i="194"/>
  <c r="H83" i="194"/>
  <c r="H79" i="194"/>
  <c r="H71" i="194"/>
  <c r="H60" i="194"/>
  <c r="H58" i="194"/>
  <c r="H93" i="194"/>
  <c r="H81" i="194"/>
  <c r="H62" i="194"/>
  <c r="H87" i="194"/>
  <c r="H74" i="194"/>
  <c r="H57" i="194"/>
  <c r="H73" i="194"/>
  <c r="H82" i="194"/>
  <c r="H53" i="194"/>
  <c r="H69" i="194"/>
  <c r="H94" i="194"/>
  <c r="H85" i="194"/>
  <c r="H97" i="194"/>
  <c r="H59" i="194"/>
  <c r="P43" i="194"/>
  <c r="P96" i="194"/>
  <c r="P91" i="194"/>
  <c r="P84" i="194"/>
  <c r="P80" i="194"/>
  <c r="P72" i="194"/>
  <c r="P61" i="194"/>
  <c r="P52" i="194"/>
  <c r="P95" i="194"/>
  <c r="P89" i="194"/>
  <c r="P83" i="194"/>
  <c r="P79" i="194"/>
  <c r="P71" i="194"/>
  <c r="P60" i="194"/>
  <c r="P58" i="194"/>
  <c r="P85" i="194"/>
  <c r="P73" i="194"/>
  <c r="P53" i="194"/>
  <c r="P94" i="194"/>
  <c r="P82" i="194"/>
  <c r="P69" i="194"/>
  <c r="P93" i="194"/>
  <c r="P62" i="194"/>
  <c r="P74" i="194"/>
  <c r="P87" i="194"/>
  <c r="P81" i="194"/>
  <c r="P57" i="194"/>
  <c r="P97" i="194"/>
  <c r="P59" i="194"/>
  <c r="T41" i="194"/>
  <c r="D95" i="168"/>
  <c r="D89" i="168"/>
  <c r="D83" i="168"/>
  <c r="D79" i="168"/>
  <c r="D71" i="168"/>
  <c r="D60" i="168"/>
  <c r="D57" i="168"/>
  <c r="D55" i="168"/>
  <c r="D97" i="168"/>
  <c r="D94" i="168"/>
  <c r="D87" i="168"/>
  <c r="D82" i="168"/>
  <c r="D74" i="168"/>
  <c r="D69" i="168"/>
  <c r="D93" i="168"/>
  <c r="D81" i="168"/>
  <c r="D62" i="168"/>
  <c r="D53" i="168"/>
  <c r="D85" i="168"/>
  <c r="D73" i="168"/>
  <c r="D96" i="168"/>
  <c r="D72" i="168"/>
  <c r="D91" i="168"/>
  <c r="D80" i="168"/>
  <c r="D61" i="168"/>
  <c r="D52" i="168"/>
  <c r="D84" i="168"/>
  <c r="D58" i="168"/>
  <c r="D59" i="168"/>
  <c r="D55" i="169"/>
  <c r="D96" i="169"/>
  <c r="D91" i="169"/>
  <c r="D84" i="169"/>
  <c r="D80" i="169"/>
  <c r="D72" i="169"/>
  <c r="D61" i="169"/>
  <c r="D58" i="169"/>
  <c r="D95" i="169"/>
  <c r="D89" i="169"/>
  <c r="D83" i="169"/>
  <c r="D79" i="169"/>
  <c r="D71" i="169"/>
  <c r="D60" i="169"/>
  <c r="D57" i="169"/>
  <c r="D93" i="169"/>
  <c r="D81" i="169"/>
  <c r="D62" i="169"/>
  <c r="D52" i="169"/>
  <c r="D73" i="169"/>
  <c r="D94" i="169"/>
  <c r="D69" i="169"/>
  <c r="D97" i="169"/>
  <c r="D87" i="169"/>
  <c r="D74" i="169"/>
  <c r="D85" i="169"/>
  <c r="D82" i="169"/>
  <c r="D53" i="169"/>
  <c r="D59" i="169"/>
  <c r="D55" i="173"/>
  <c r="D95" i="173"/>
  <c r="D97" i="173"/>
  <c r="D94" i="173"/>
  <c r="D93" i="173"/>
  <c r="D85" i="173"/>
  <c r="D81" i="173"/>
  <c r="D73" i="173"/>
  <c r="D62" i="173"/>
  <c r="D52" i="173"/>
  <c r="D91" i="173"/>
  <c r="D84" i="173"/>
  <c r="D80" i="173"/>
  <c r="D72" i="173"/>
  <c r="D61" i="173"/>
  <c r="D58" i="173"/>
  <c r="D96" i="173"/>
  <c r="D82" i="173"/>
  <c r="D69" i="173"/>
  <c r="D57" i="173"/>
  <c r="D74" i="173"/>
  <c r="D71" i="173"/>
  <c r="D89" i="173"/>
  <c r="D79" i="173"/>
  <c r="D60" i="173"/>
  <c r="D53" i="173"/>
  <c r="D87" i="173"/>
  <c r="D59" i="173"/>
  <c r="D83" i="173"/>
  <c r="H23" i="193"/>
  <c r="J25" i="193"/>
  <c r="D93" i="193"/>
  <c r="D96" i="193"/>
  <c r="D91" i="193"/>
  <c r="D89" i="193"/>
  <c r="D84" i="193"/>
  <c r="D80" i="193"/>
  <c r="D72" i="193"/>
  <c r="D61" i="193"/>
  <c r="D83" i="193"/>
  <c r="D79" i="193"/>
  <c r="D71" i="193"/>
  <c r="D60" i="193"/>
  <c r="D58" i="193"/>
  <c r="D85" i="193"/>
  <c r="D73" i="193"/>
  <c r="D82" i="193"/>
  <c r="D69" i="193"/>
  <c r="D52" i="193"/>
  <c r="D94" i="193"/>
  <c r="D81" i="193"/>
  <c r="D57" i="193"/>
  <c r="D87" i="193"/>
  <c r="D62" i="193"/>
  <c r="D95" i="193"/>
  <c r="D74" i="193"/>
  <c r="D53" i="193"/>
  <c r="D59" i="193"/>
  <c r="D97" i="193"/>
  <c r="L93" i="193"/>
  <c r="L96" i="193"/>
  <c r="L91" i="193"/>
  <c r="L95" i="193"/>
  <c r="L84" i="193"/>
  <c r="L80" i="193"/>
  <c r="L72" i="193"/>
  <c r="L61" i="193"/>
  <c r="L94" i="193"/>
  <c r="L83" i="193"/>
  <c r="L79" i="193"/>
  <c r="L71" i="193"/>
  <c r="L60" i="193"/>
  <c r="L58" i="193"/>
  <c r="L81" i="193"/>
  <c r="L62" i="193"/>
  <c r="L57" i="193"/>
  <c r="L74" i="193"/>
  <c r="L87" i="193"/>
  <c r="L73" i="193"/>
  <c r="L53" i="193"/>
  <c r="L82" i="193"/>
  <c r="L52" i="193"/>
  <c r="L85" i="193"/>
  <c r="L69" i="193"/>
  <c r="L89" i="193"/>
  <c r="L97" i="193"/>
  <c r="L59" i="193"/>
  <c r="T93" i="193"/>
  <c r="T96" i="193"/>
  <c r="T91" i="193"/>
  <c r="T89" i="193"/>
  <c r="T84" i="193"/>
  <c r="T80" i="193"/>
  <c r="T72" i="193"/>
  <c r="T61" i="193"/>
  <c r="T87" i="193"/>
  <c r="T83" i="193"/>
  <c r="T79" i="193"/>
  <c r="T71" i="193"/>
  <c r="T60" i="193"/>
  <c r="T58" i="193"/>
  <c r="T94" i="193"/>
  <c r="T85" i="193"/>
  <c r="T73" i="193"/>
  <c r="T53" i="193"/>
  <c r="T95" i="193"/>
  <c r="T82" i="193"/>
  <c r="T69" i="193"/>
  <c r="T62" i="193"/>
  <c r="T52" i="193"/>
  <c r="T74" i="193"/>
  <c r="T57" i="193"/>
  <c r="T81" i="193"/>
  <c r="T97" i="193"/>
  <c r="T59" i="193"/>
  <c r="L46" i="193"/>
  <c r="T19" i="194"/>
  <c r="T21" i="194"/>
  <c r="N24" i="194"/>
  <c r="J23" i="194"/>
  <c r="J95" i="194"/>
  <c r="J89" i="194"/>
  <c r="J83" i="194"/>
  <c r="J79" i="194"/>
  <c r="J71" i="194"/>
  <c r="J60" i="194"/>
  <c r="J58" i="194"/>
  <c r="J97" i="194"/>
  <c r="J94" i="194"/>
  <c r="J87" i="194"/>
  <c r="J82" i="194"/>
  <c r="J74" i="194"/>
  <c r="J69" i="194"/>
  <c r="J57" i="194"/>
  <c r="J91" i="194"/>
  <c r="J80" i="194"/>
  <c r="J61" i="194"/>
  <c r="J85" i="194"/>
  <c r="J73" i="194"/>
  <c r="J53" i="194"/>
  <c r="J84" i="194"/>
  <c r="J93" i="194"/>
  <c r="J62" i="194"/>
  <c r="J81" i="194"/>
  <c r="J52" i="194"/>
  <c r="J72" i="194"/>
  <c r="J96" i="194"/>
  <c r="J59" i="194"/>
  <c r="R95" i="194"/>
  <c r="R89" i="194"/>
  <c r="R83" i="194"/>
  <c r="R79" i="194"/>
  <c r="R71" i="194"/>
  <c r="R60" i="194"/>
  <c r="R58" i="194"/>
  <c r="R94" i="194"/>
  <c r="R87" i="194"/>
  <c r="R82" i="194"/>
  <c r="R74" i="194"/>
  <c r="R69" i="194"/>
  <c r="R57" i="194"/>
  <c r="R96" i="194"/>
  <c r="R84" i="194"/>
  <c r="R72" i="194"/>
  <c r="R52" i="194"/>
  <c r="R97" i="194"/>
  <c r="R93" i="194"/>
  <c r="R81" i="194"/>
  <c r="R62" i="194"/>
  <c r="R80" i="194"/>
  <c r="R53" i="194"/>
  <c r="R85" i="194"/>
  <c r="R73" i="194"/>
  <c r="R61" i="194"/>
  <c r="R91" i="194"/>
  <c r="R59" i="194"/>
  <c r="J113" i="194"/>
  <c r="L37" i="195"/>
  <c r="L41" i="195"/>
  <c r="L45" i="195"/>
  <c r="C33" i="164"/>
  <c r="D33" i="164" s="1"/>
  <c r="D97" i="164"/>
  <c r="D94" i="164"/>
  <c r="D87" i="164"/>
  <c r="D82" i="164"/>
  <c r="D74" i="164"/>
  <c r="D69" i="164"/>
  <c r="D53" i="164"/>
  <c r="D52" i="164"/>
  <c r="D93" i="164"/>
  <c r="D85" i="164"/>
  <c r="D81" i="164"/>
  <c r="D73" i="164"/>
  <c r="D62" i="164"/>
  <c r="D95" i="164"/>
  <c r="D83" i="164"/>
  <c r="D71" i="164"/>
  <c r="D58" i="164"/>
  <c r="D89" i="164"/>
  <c r="D79" i="164"/>
  <c r="D60" i="164"/>
  <c r="D96" i="164"/>
  <c r="D91" i="164"/>
  <c r="D80" i="164"/>
  <c r="D61" i="164"/>
  <c r="D57" i="164"/>
  <c r="D84" i="164"/>
  <c r="D72" i="164"/>
  <c r="D59" i="164"/>
  <c r="P95" i="193"/>
  <c r="P89" i="193"/>
  <c r="P94" i="193"/>
  <c r="P87" i="193"/>
  <c r="P93" i="193"/>
  <c r="P82" i="193"/>
  <c r="P74" i="193"/>
  <c r="P69" i="193"/>
  <c r="P57" i="193"/>
  <c r="P91" i="193"/>
  <c r="P85" i="193"/>
  <c r="P81" i="193"/>
  <c r="P73" i="193"/>
  <c r="P62" i="193"/>
  <c r="P53" i="193"/>
  <c r="P96" i="193"/>
  <c r="P79" i="193"/>
  <c r="P60" i="193"/>
  <c r="P52" i="193"/>
  <c r="P84" i="193"/>
  <c r="P72" i="193"/>
  <c r="P71" i="193"/>
  <c r="P58" i="193"/>
  <c r="P83" i="193"/>
  <c r="P80" i="193"/>
  <c r="P61" i="193"/>
  <c r="P97" i="193"/>
  <c r="P59" i="193"/>
  <c r="N93" i="194"/>
  <c r="N85" i="194"/>
  <c r="N81" i="194"/>
  <c r="N73" i="194"/>
  <c r="N62" i="194"/>
  <c r="N53" i="194"/>
  <c r="N96" i="194"/>
  <c r="N91" i="194"/>
  <c r="N84" i="194"/>
  <c r="N80" i="194"/>
  <c r="N72" i="194"/>
  <c r="N61" i="194"/>
  <c r="N52" i="194"/>
  <c r="N97" i="194"/>
  <c r="N87" i="194"/>
  <c r="N74" i="194"/>
  <c r="N57" i="194"/>
  <c r="N95" i="194"/>
  <c r="N83" i="194"/>
  <c r="N71" i="194"/>
  <c r="N82" i="194"/>
  <c r="N58" i="194"/>
  <c r="N89" i="194"/>
  <c r="N60" i="194"/>
  <c r="N94" i="194"/>
  <c r="N79" i="194"/>
  <c r="N69" i="194"/>
  <c r="N59" i="194"/>
  <c r="D97" i="161"/>
  <c r="D59" i="161"/>
  <c r="C33" i="165"/>
  <c r="D33" i="165" s="1"/>
  <c r="D55" i="165"/>
  <c r="D95" i="165"/>
  <c r="D89" i="165"/>
  <c r="D83" i="165"/>
  <c r="D79" i="165"/>
  <c r="D71" i="165"/>
  <c r="D60" i="165"/>
  <c r="D57" i="165"/>
  <c r="D94" i="165"/>
  <c r="D87" i="165"/>
  <c r="D82" i="165"/>
  <c r="D74" i="165"/>
  <c r="D69" i="165"/>
  <c r="D53" i="165"/>
  <c r="D93" i="165"/>
  <c r="D81" i="165"/>
  <c r="D62" i="165"/>
  <c r="D52" i="165"/>
  <c r="D85" i="165"/>
  <c r="D73" i="165"/>
  <c r="D84" i="165"/>
  <c r="D58" i="165"/>
  <c r="D91" i="165"/>
  <c r="D80" i="165"/>
  <c r="D61" i="165"/>
  <c r="D96" i="165"/>
  <c r="D72" i="165"/>
  <c r="D59" i="165"/>
  <c r="D97" i="165"/>
  <c r="D55" i="175"/>
  <c r="D95" i="175"/>
  <c r="D89" i="175"/>
  <c r="D83" i="175"/>
  <c r="D79" i="175"/>
  <c r="D71" i="175"/>
  <c r="D60" i="175"/>
  <c r="D97" i="175"/>
  <c r="D94" i="175"/>
  <c r="D87" i="175"/>
  <c r="D82" i="175"/>
  <c r="D74" i="175"/>
  <c r="D69" i="175"/>
  <c r="D53" i="175"/>
  <c r="D91" i="175"/>
  <c r="D80" i="175"/>
  <c r="D61" i="175"/>
  <c r="D52" i="175"/>
  <c r="D84" i="175"/>
  <c r="D58" i="175"/>
  <c r="D85" i="175"/>
  <c r="D73" i="175"/>
  <c r="D96" i="175"/>
  <c r="D72" i="175"/>
  <c r="D93" i="175"/>
  <c r="D57" i="175"/>
  <c r="D81" i="175"/>
  <c r="D62" i="175"/>
  <c r="D59" i="175"/>
  <c r="F96" i="193"/>
  <c r="F91" i="193"/>
  <c r="F95" i="193"/>
  <c r="F89" i="193"/>
  <c r="F83" i="193"/>
  <c r="F79" i="193"/>
  <c r="F71" i="193"/>
  <c r="F60" i="193"/>
  <c r="F58" i="193"/>
  <c r="F87" i="193"/>
  <c r="F82" i="193"/>
  <c r="F74" i="193"/>
  <c r="F69" i="193"/>
  <c r="F57" i="193"/>
  <c r="F93" i="193"/>
  <c r="F84" i="193"/>
  <c r="F72" i="193"/>
  <c r="F52" i="193"/>
  <c r="F94" i="193"/>
  <c r="F81" i="193"/>
  <c r="F62" i="193"/>
  <c r="F53" i="193"/>
  <c r="F61" i="193"/>
  <c r="F73" i="193"/>
  <c r="F80" i="193"/>
  <c r="F85" i="193"/>
  <c r="F97" i="193"/>
  <c r="F59" i="193"/>
  <c r="N96" i="193"/>
  <c r="N91" i="193"/>
  <c r="N95" i="193"/>
  <c r="N89" i="193"/>
  <c r="N94" i="193"/>
  <c r="N83" i="193"/>
  <c r="N79" i="193"/>
  <c r="N71" i="193"/>
  <c r="N60" i="193"/>
  <c r="N58" i="193"/>
  <c r="N93" i="193"/>
  <c r="N82" i="193"/>
  <c r="N74" i="193"/>
  <c r="N69" i="193"/>
  <c r="N57" i="193"/>
  <c r="N80" i="193"/>
  <c r="N61" i="193"/>
  <c r="N87" i="193"/>
  <c r="N85" i="193"/>
  <c r="N73" i="193"/>
  <c r="N52" i="193"/>
  <c r="N84" i="193"/>
  <c r="N62" i="193"/>
  <c r="N53" i="193"/>
  <c r="N72" i="193"/>
  <c r="N81" i="193"/>
  <c r="N97" i="193"/>
  <c r="N59" i="193"/>
  <c r="D41" i="194"/>
  <c r="D94" i="194"/>
  <c r="D87" i="194"/>
  <c r="D82" i="194"/>
  <c r="D74" i="194"/>
  <c r="D69" i="194"/>
  <c r="D57" i="194"/>
  <c r="D93" i="194"/>
  <c r="D85" i="194"/>
  <c r="D81" i="194"/>
  <c r="D73" i="194"/>
  <c r="D62" i="194"/>
  <c r="D53" i="194"/>
  <c r="D95" i="194"/>
  <c r="D83" i="194"/>
  <c r="D71" i="194"/>
  <c r="D91" i="194"/>
  <c r="D80" i="194"/>
  <c r="D61" i="194"/>
  <c r="D79" i="194"/>
  <c r="D52" i="194"/>
  <c r="D84" i="194"/>
  <c r="D58" i="194"/>
  <c r="D96" i="194"/>
  <c r="D89" i="194"/>
  <c r="D72" i="194"/>
  <c r="D60" i="194"/>
  <c r="D97" i="194"/>
  <c r="D59" i="194"/>
  <c r="C33" i="194"/>
  <c r="L94" i="194"/>
  <c r="L87" i="194"/>
  <c r="L82" i="194"/>
  <c r="L74" i="194"/>
  <c r="L69" i="194"/>
  <c r="L57" i="194"/>
  <c r="L93" i="194"/>
  <c r="L85" i="194"/>
  <c r="L81" i="194"/>
  <c r="L73" i="194"/>
  <c r="L62" i="194"/>
  <c r="L53" i="194"/>
  <c r="L89" i="194"/>
  <c r="L79" i="194"/>
  <c r="L60" i="194"/>
  <c r="L58" i="194"/>
  <c r="L96" i="194"/>
  <c r="L84" i="194"/>
  <c r="L72" i="194"/>
  <c r="L52" i="194"/>
  <c r="L95" i="194"/>
  <c r="L71" i="194"/>
  <c r="L80" i="194"/>
  <c r="L91" i="194"/>
  <c r="L61" i="194"/>
  <c r="L83" i="194"/>
  <c r="L97" i="194"/>
  <c r="L59" i="194"/>
  <c r="T94" i="194"/>
  <c r="T87" i="194"/>
  <c r="T82" i="194"/>
  <c r="T74" i="194"/>
  <c r="T69" i="194"/>
  <c r="T57" i="194"/>
  <c r="T93" i="194"/>
  <c r="T85" i="194"/>
  <c r="T81" i="194"/>
  <c r="T73" i="194"/>
  <c r="T62" i="194"/>
  <c r="T53" i="194"/>
  <c r="T95" i="194"/>
  <c r="T83" i="194"/>
  <c r="T71" i="194"/>
  <c r="T91" i="194"/>
  <c r="T80" i="194"/>
  <c r="T61" i="194"/>
  <c r="T89" i="194"/>
  <c r="T60" i="194"/>
  <c r="T96" i="194"/>
  <c r="T72" i="194"/>
  <c r="T84" i="194"/>
  <c r="T79" i="194"/>
  <c r="T52" i="194"/>
  <c r="T58" i="194"/>
  <c r="T97" i="194"/>
  <c r="T59" i="194"/>
  <c r="D37" i="194"/>
  <c r="N44" i="194"/>
  <c r="I25" i="198"/>
  <c r="Q25" i="198"/>
  <c r="I28" i="195"/>
  <c r="J21" i="195" s="1"/>
  <c r="Q28" i="195"/>
  <c r="R32" i="195" s="1"/>
  <c r="L23" i="195"/>
  <c r="L27" i="195"/>
  <c r="T27" i="195"/>
  <c r="E37" i="198"/>
  <c r="M37" i="198"/>
  <c r="U37" i="198"/>
  <c r="E41" i="198"/>
  <c r="M41" i="198"/>
  <c r="U41" i="198"/>
  <c r="E45" i="198"/>
  <c r="M45" i="198"/>
  <c r="U45" i="198"/>
  <c r="H55" i="175"/>
  <c r="H93" i="175"/>
  <c r="H85" i="175"/>
  <c r="H81" i="175"/>
  <c r="H73" i="175"/>
  <c r="H62" i="175"/>
  <c r="H57" i="175"/>
  <c r="H97" i="175"/>
  <c r="H96" i="175"/>
  <c r="H91" i="175"/>
  <c r="H84" i="175"/>
  <c r="H80" i="175"/>
  <c r="H72" i="175"/>
  <c r="H61" i="175"/>
  <c r="H94" i="175"/>
  <c r="H87" i="175"/>
  <c r="H58" i="175"/>
  <c r="H95" i="175"/>
  <c r="H89" i="175"/>
  <c r="H83" i="175"/>
  <c r="H82" i="175"/>
  <c r="H79" i="175"/>
  <c r="H74" i="175"/>
  <c r="H71" i="175"/>
  <c r="H69" i="175"/>
  <c r="H60" i="175"/>
  <c r="H53" i="175"/>
  <c r="H52" i="175"/>
  <c r="H59" i="175"/>
  <c r="J96" i="175"/>
  <c r="J91" i="175"/>
  <c r="J84" i="175"/>
  <c r="J80" i="175"/>
  <c r="J72" i="175"/>
  <c r="J61" i="175"/>
  <c r="J95" i="175"/>
  <c r="J89" i="175"/>
  <c r="J83" i="175"/>
  <c r="J55" i="175"/>
  <c r="J93" i="175"/>
  <c r="J85" i="175"/>
  <c r="J82" i="175"/>
  <c r="J79" i="175"/>
  <c r="J74" i="175"/>
  <c r="J71" i="175"/>
  <c r="J69" i="175"/>
  <c r="J60" i="175"/>
  <c r="J94" i="175"/>
  <c r="J87" i="175"/>
  <c r="J58" i="175"/>
  <c r="J53" i="175"/>
  <c r="J52" i="175"/>
  <c r="J97" i="175"/>
  <c r="J81" i="175"/>
  <c r="J73" i="175"/>
  <c r="J62" i="175"/>
  <c r="J57" i="175"/>
  <c r="J59" i="175"/>
  <c r="R96" i="175"/>
  <c r="R91" i="175"/>
  <c r="R84" i="175"/>
  <c r="R80" i="175"/>
  <c r="R72" i="175"/>
  <c r="R61" i="175"/>
  <c r="R95" i="175"/>
  <c r="R89" i="175"/>
  <c r="R83" i="175"/>
  <c r="R94" i="175"/>
  <c r="R87" i="175"/>
  <c r="R81" i="175"/>
  <c r="R73" i="175"/>
  <c r="R62" i="175"/>
  <c r="R93" i="175"/>
  <c r="R85" i="175"/>
  <c r="R57" i="175"/>
  <c r="R53" i="175"/>
  <c r="R52" i="175"/>
  <c r="R97" i="175"/>
  <c r="R82" i="175"/>
  <c r="R79" i="175"/>
  <c r="R74" i="175"/>
  <c r="R71" i="175"/>
  <c r="R69" i="175"/>
  <c r="R60" i="175"/>
  <c r="R55" i="175"/>
  <c r="R58" i="175"/>
  <c r="R59" i="175"/>
  <c r="F94" i="175"/>
  <c r="F87" i="175"/>
  <c r="F82" i="175"/>
  <c r="F74" i="175"/>
  <c r="F69" i="175"/>
  <c r="F58" i="175"/>
  <c r="F52" i="175"/>
  <c r="F55" i="175"/>
  <c r="F93" i="175"/>
  <c r="F85" i="175"/>
  <c r="F81" i="175"/>
  <c r="F73" i="175"/>
  <c r="F62" i="175"/>
  <c r="F53" i="175"/>
  <c r="F97" i="175"/>
  <c r="F95" i="175"/>
  <c r="F89" i="175"/>
  <c r="F83" i="175"/>
  <c r="F79" i="175"/>
  <c r="F71" i="175"/>
  <c r="F60" i="175"/>
  <c r="F57" i="175"/>
  <c r="F80" i="175"/>
  <c r="F72" i="175"/>
  <c r="F61" i="175"/>
  <c r="F96" i="175"/>
  <c r="F91" i="175"/>
  <c r="F84" i="175"/>
  <c r="F59" i="175"/>
  <c r="N94" i="175"/>
  <c r="N87" i="175"/>
  <c r="N82" i="175"/>
  <c r="N74" i="175"/>
  <c r="N69" i="175"/>
  <c r="N58" i="175"/>
  <c r="N52" i="175"/>
  <c r="N55" i="175"/>
  <c r="N93" i="175"/>
  <c r="N85" i="175"/>
  <c r="N97" i="175"/>
  <c r="N95" i="175"/>
  <c r="N89" i="175"/>
  <c r="N83" i="175"/>
  <c r="N80" i="175"/>
  <c r="N72" i="175"/>
  <c r="N61" i="175"/>
  <c r="N96" i="175"/>
  <c r="N91" i="175"/>
  <c r="N84" i="175"/>
  <c r="N57" i="175"/>
  <c r="N81" i="175"/>
  <c r="N73" i="175"/>
  <c r="N62" i="175"/>
  <c r="N53" i="175"/>
  <c r="N79" i="175"/>
  <c r="N71" i="175"/>
  <c r="N60" i="175"/>
  <c r="N59" i="175"/>
  <c r="P55" i="175"/>
  <c r="P93" i="175"/>
  <c r="P85" i="175"/>
  <c r="P81" i="175"/>
  <c r="P73" i="175"/>
  <c r="P62" i="175"/>
  <c r="P57" i="175"/>
  <c r="P97" i="175"/>
  <c r="P96" i="175"/>
  <c r="P91" i="175"/>
  <c r="P84" i="175"/>
  <c r="P58" i="175"/>
  <c r="P53" i="175"/>
  <c r="P52" i="175"/>
  <c r="P82" i="175"/>
  <c r="P79" i="175"/>
  <c r="P74" i="175"/>
  <c r="P71" i="175"/>
  <c r="P69" i="175"/>
  <c r="P60" i="175"/>
  <c r="P95" i="175"/>
  <c r="P89" i="175"/>
  <c r="P83" i="175"/>
  <c r="P94" i="175"/>
  <c r="P87" i="175"/>
  <c r="P80" i="175"/>
  <c r="P72" i="175"/>
  <c r="P61" i="175"/>
  <c r="P59" i="175"/>
  <c r="L95" i="175"/>
  <c r="L89" i="175"/>
  <c r="L83" i="175"/>
  <c r="L79" i="175"/>
  <c r="L71" i="175"/>
  <c r="L60" i="175"/>
  <c r="L53" i="175"/>
  <c r="L97" i="175"/>
  <c r="L94" i="175"/>
  <c r="L87" i="175"/>
  <c r="L96" i="175"/>
  <c r="L91" i="175"/>
  <c r="L84" i="175"/>
  <c r="L57" i="175"/>
  <c r="L81" i="175"/>
  <c r="L73" i="175"/>
  <c r="L62" i="175"/>
  <c r="L55" i="175"/>
  <c r="L85" i="175"/>
  <c r="L82" i="175"/>
  <c r="L74" i="175"/>
  <c r="L69" i="175"/>
  <c r="L80" i="175"/>
  <c r="L72" i="175"/>
  <c r="L61" i="175"/>
  <c r="L58" i="175"/>
  <c r="L52" i="175"/>
  <c r="L93" i="175"/>
  <c r="L59" i="175"/>
  <c r="T95" i="175"/>
  <c r="T89" i="175"/>
  <c r="T83" i="175"/>
  <c r="T79" i="175"/>
  <c r="T71" i="175"/>
  <c r="T60" i="175"/>
  <c r="T53" i="175"/>
  <c r="T97" i="175"/>
  <c r="T94" i="175"/>
  <c r="T87" i="175"/>
  <c r="T82" i="175"/>
  <c r="T74" i="175"/>
  <c r="T69" i="175"/>
  <c r="T96" i="175"/>
  <c r="T91" i="175"/>
  <c r="T84" i="175"/>
  <c r="T80" i="175"/>
  <c r="T72" i="175"/>
  <c r="T61" i="175"/>
  <c r="T58" i="175"/>
  <c r="T52" i="175"/>
  <c r="T81" i="175"/>
  <c r="T55" i="175"/>
  <c r="T93" i="175"/>
  <c r="T85" i="175"/>
  <c r="T57" i="175"/>
  <c r="T73" i="175"/>
  <c r="T62" i="175"/>
  <c r="T59" i="175"/>
  <c r="F55" i="173"/>
  <c r="F97" i="173"/>
  <c r="F95" i="173"/>
  <c r="F89" i="173"/>
  <c r="F83" i="173"/>
  <c r="F79" i="173"/>
  <c r="F71" i="173"/>
  <c r="F60" i="173"/>
  <c r="F58" i="173"/>
  <c r="F94" i="173"/>
  <c r="F87" i="173"/>
  <c r="F53" i="173"/>
  <c r="F93" i="173"/>
  <c r="F85" i="173"/>
  <c r="F80" i="173"/>
  <c r="F72" i="173"/>
  <c r="F61" i="173"/>
  <c r="F96" i="173"/>
  <c r="F91" i="173"/>
  <c r="F52" i="173"/>
  <c r="F84" i="173"/>
  <c r="F82" i="173"/>
  <c r="F81" i="173"/>
  <c r="F74" i="173"/>
  <c r="F73" i="173"/>
  <c r="F69" i="173"/>
  <c r="F62" i="173"/>
  <c r="F57" i="173"/>
  <c r="F59" i="173"/>
  <c r="N55" i="173"/>
  <c r="N97" i="173"/>
  <c r="N95" i="173"/>
  <c r="N89" i="173"/>
  <c r="N83" i="173"/>
  <c r="N79" i="173"/>
  <c r="N71" i="173"/>
  <c r="N60" i="173"/>
  <c r="N58" i="173"/>
  <c r="N94" i="173"/>
  <c r="N87" i="173"/>
  <c r="N96" i="173"/>
  <c r="N91" i="173"/>
  <c r="N84" i="173"/>
  <c r="N82" i="173"/>
  <c r="N74" i="173"/>
  <c r="N69" i="173"/>
  <c r="N52" i="173"/>
  <c r="N53" i="173"/>
  <c r="N80" i="173"/>
  <c r="N72" i="173"/>
  <c r="N61" i="173"/>
  <c r="N93" i="173"/>
  <c r="N81" i="173"/>
  <c r="N73" i="173"/>
  <c r="N62" i="173"/>
  <c r="N57" i="173"/>
  <c r="N85" i="173"/>
  <c r="N59" i="173"/>
  <c r="H94" i="173"/>
  <c r="H87" i="173"/>
  <c r="H82" i="173"/>
  <c r="H74" i="173"/>
  <c r="H69" i="173"/>
  <c r="H57" i="173"/>
  <c r="H93" i="173"/>
  <c r="H85" i="173"/>
  <c r="H55" i="173"/>
  <c r="H83" i="173"/>
  <c r="H80" i="173"/>
  <c r="H79" i="173"/>
  <c r="H72" i="173"/>
  <c r="H71" i="173"/>
  <c r="H61" i="173"/>
  <c r="H60" i="173"/>
  <c r="H96" i="173"/>
  <c r="H91" i="173"/>
  <c r="H84" i="173"/>
  <c r="H81" i="173"/>
  <c r="H73" i="173"/>
  <c r="H62" i="173"/>
  <c r="H97" i="173"/>
  <c r="H95" i="173"/>
  <c r="H89" i="173"/>
  <c r="H58" i="173"/>
  <c r="H53" i="173"/>
  <c r="H52" i="173"/>
  <c r="H59" i="173"/>
  <c r="P94" i="173"/>
  <c r="P87" i="173"/>
  <c r="P82" i="173"/>
  <c r="P74" i="173"/>
  <c r="P69" i="173"/>
  <c r="P57" i="173"/>
  <c r="P93" i="173"/>
  <c r="P85" i="173"/>
  <c r="P97" i="173"/>
  <c r="P58" i="173"/>
  <c r="P53" i="173"/>
  <c r="P95" i="173"/>
  <c r="P89" i="173"/>
  <c r="P83" i="173"/>
  <c r="P80" i="173"/>
  <c r="P79" i="173"/>
  <c r="P72" i="173"/>
  <c r="P71" i="173"/>
  <c r="P61" i="173"/>
  <c r="P60" i="173"/>
  <c r="P55" i="173"/>
  <c r="P81" i="173"/>
  <c r="P73" i="173"/>
  <c r="P62" i="173"/>
  <c r="P84" i="173"/>
  <c r="P52" i="173"/>
  <c r="P96" i="173"/>
  <c r="P91" i="173"/>
  <c r="P59" i="173"/>
  <c r="J97" i="173"/>
  <c r="J93" i="173"/>
  <c r="J85" i="173"/>
  <c r="J81" i="173"/>
  <c r="J73" i="173"/>
  <c r="J62" i="173"/>
  <c r="J53" i="173"/>
  <c r="J96" i="173"/>
  <c r="J91" i="173"/>
  <c r="J84" i="173"/>
  <c r="J94" i="173"/>
  <c r="J87" i="173"/>
  <c r="J57" i="173"/>
  <c r="J52" i="173"/>
  <c r="J95" i="173"/>
  <c r="J89" i="173"/>
  <c r="J83" i="173"/>
  <c r="J82" i="173"/>
  <c r="J80" i="173"/>
  <c r="J79" i="173"/>
  <c r="J74" i="173"/>
  <c r="J72" i="173"/>
  <c r="J71" i="173"/>
  <c r="J69" i="173"/>
  <c r="J61" i="173"/>
  <c r="J60" i="173"/>
  <c r="J58" i="173"/>
  <c r="J55" i="173"/>
  <c r="J59" i="173"/>
  <c r="R97" i="173"/>
  <c r="R93" i="173"/>
  <c r="R85" i="173"/>
  <c r="R81" i="173"/>
  <c r="R73" i="173"/>
  <c r="R62" i="173"/>
  <c r="R53" i="173"/>
  <c r="R96" i="173"/>
  <c r="R91" i="173"/>
  <c r="R84" i="173"/>
  <c r="R95" i="173"/>
  <c r="R89" i="173"/>
  <c r="R83" i="173"/>
  <c r="R80" i="173"/>
  <c r="R79" i="173"/>
  <c r="R72" i="173"/>
  <c r="R71" i="173"/>
  <c r="R61" i="173"/>
  <c r="R60" i="173"/>
  <c r="R55" i="173"/>
  <c r="R94" i="173"/>
  <c r="R82" i="173"/>
  <c r="R74" i="173"/>
  <c r="R69" i="173"/>
  <c r="R58" i="173"/>
  <c r="R57" i="173"/>
  <c r="R52" i="173"/>
  <c r="R87" i="173"/>
  <c r="R59" i="173"/>
  <c r="L96" i="173"/>
  <c r="L91" i="173"/>
  <c r="L84" i="173"/>
  <c r="L80" i="173"/>
  <c r="L72" i="173"/>
  <c r="L61" i="173"/>
  <c r="L52" i="173"/>
  <c r="L55" i="173"/>
  <c r="L95" i="173"/>
  <c r="L89" i="173"/>
  <c r="L93" i="173"/>
  <c r="L85" i="173"/>
  <c r="L81" i="173"/>
  <c r="L73" i="173"/>
  <c r="L62" i="173"/>
  <c r="L57" i="173"/>
  <c r="L82" i="173"/>
  <c r="L74" i="173"/>
  <c r="L69" i="173"/>
  <c r="L58" i="173"/>
  <c r="L97" i="173"/>
  <c r="L87" i="173"/>
  <c r="L83" i="173"/>
  <c r="L79" i="173"/>
  <c r="L71" i="173"/>
  <c r="L60" i="173"/>
  <c r="L53" i="173"/>
  <c r="L94" i="173"/>
  <c r="L59" i="173"/>
  <c r="T96" i="173"/>
  <c r="T91" i="173"/>
  <c r="T84" i="173"/>
  <c r="T80" i="173"/>
  <c r="T72" i="173"/>
  <c r="T61" i="173"/>
  <c r="T52" i="173"/>
  <c r="T55" i="173"/>
  <c r="T95" i="173"/>
  <c r="T89" i="173"/>
  <c r="T83" i="173"/>
  <c r="T97" i="173"/>
  <c r="T94" i="173"/>
  <c r="T87" i="173"/>
  <c r="T81" i="173"/>
  <c r="T73" i="173"/>
  <c r="T62" i="173"/>
  <c r="T57" i="173"/>
  <c r="T93" i="173"/>
  <c r="T53" i="173"/>
  <c r="T85" i="173"/>
  <c r="T82" i="173"/>
  <c r="T79" i="173"/>
  <c r="T74" i="173"/>
  <c r="T71" i="173"/>
  <c r="T69" i="173"/>
  <c r="T60" i="173"/>
  <c r="T58" i="173"/>
  <c r="T59" i="173"/>
  <c r="F95" i="174"/>
  <c r="F89" i="174"/>
  <c r="F83" i="174"/>
  <c r="F79" i="174"/>
  <c r="F71" i="174"/>
  <c r="F60" i="174"/>
  <c r="F57" i="174"/>
  <c r="F53" i="174"/>
  <c r="F94" i="174"/>
  <c r="F87" i="174"/>
  <c r="F55" i="174"/>
  <c r="F80" i="174"/>
  <c r="F72" i="174"/>
  <c r="F61" i="174"/>
  <c r="F93" i="174"/>
  <c r="F85" i="174"/>
  <c r="F52" i="174"/>
  <c r="F96" i="174"/>
  <c r="F91" i="174"/>
  <c r="F84" i="174"/>
  <c r="F82" i="174"/>
  <c r="F81" i="174"/>
  <c r="F74" i="174"/>
  <c r="F73" i="174"/>
  <c r="F69" i="174"/>
  <c r="F62" i="174"/>
  <c r="F58" i="174"/>
  <c r="F97" i="174"/>
  <c r="F59" i="174"/>
  <c r="N95" i="174"/>
  <c r="N89" i="174"/>
  <c r="N83" i="174"/>
  <c r="N79" i="174"/>
  <c r="N71" i="174"/>
  <c r="N60" i="174"/>
  <c r="N57" i="174"/>
  <c r="N53" i="174"/>
  <c r="N94" i="174"/>
  <c r="N87" i="174"/>
  <c r="N55" i="174"/>
  <c r="N93" i="174"/>
  <c r="N85" i="174"/>
  <c r="N82" i="174"/>
  <c r="N74" i="174"/>
  <c r="N69" i="174"/>
  <c r="N58" i="174"/>
  <c r="N96" i="174"/>
  <c r="N91" i="174"/>
  <c r="N84" i="174"/>
  <c r="N80" i="174"/>
  <c r="N72" i="174"/>
  <c r="N61" i="174"/>
  <c r="N81" i="174"/>
  <c r="N73" i="174"/>
  <c r="N62" i="174"/>
  <c r="N52" i="174"/>
  <c r="N97" i="174"/>
  <c r="N59" i="174"/>
  <c r="H94" i="174"/>
  <c r="H87" i="174"/>
  <c r="H82" i="174"/>
  <c r="H74" i="174"/>
  <c r="H69" i="174"/>
  <c r="H52" i="174"/>
  <c r="H55" i="174"/>
  <c r="H93" i="174"/>
  <c r="H85" i="174"/>
  <c r="H95" i="174"/>
  <c r="H89" i="174"/>
  <c r="H83" i="174"/>
  <c r="H80" i="174"/>
  <c r="H79" i="174"/>
  <c r="H72" i="174"/>
  <c r="H71" i="174"/>
  <c r="H61" i="174"/>
  <c r="H60" i="174"/>
  <c r="H81" i="174"/>
  <c r="H73" i="174"/>
  <c r="H62" i="174"/>
  <c r="H96" i="174"/>
  <c r="H91" i="174"/>
  <c r="H84" i="174"/>
  <c r="H53" i="174"/>
  <c r="H58" i="174"/>
  <c r="H57" i="174"/>
  <c r="H97" i="174"/>
  <c r="H59" i="174"/>
  <c r="P94" i="174"/>
  <c r="P87" i="174"/>
  <c r="P82" i="174"/>
  <c r="P74" i="174"/>
  <c r="P69" i="174"/>
  <c r="P52" i="174"/>
  <c r="P55" i="174"/>
  <c r="P93" i="174"/>
  <c r="P85" i="174"/>
  <c r="P96" i="174"/>
  <c r="P91" i="174"/>
  <c r="P84" i="174"/>
  <c r="P53" i="174"/>
  <c r="P80" i="174"/>
  <c r="P79" i="174"/>
  <c r="P72" i="174"/>
  <c r="P71" i="174"/>
  <c r="P61" i="174"/>
  <c r="P60" i="174"/>
  <c r="P95" i="174"/>
  <c r="P89" i="174"/>
  <c r="P83" i="174"/>
  <c r="P81" i="174"/>
  <c r="P73" i="174"/>
  <c r="P62" i="174"/>
  <c r="P58" i="174"/>
  <c r="P57" i="174"/>
  <c r="P97" i="174"/>
  <c r="P59" i="174"/>
  <c r="J55" i="174"/>
  <c r="J93" i="174"/>
  <c r="J85" i="174"/>
  <c r="J81" i="174"/>
  <c r="J73" i="174"/>
  <c r="J62" i="174"/>
  <c r="J96" i="174"/>
  <c r="J91" i="174"/>
  <c r="J84" i="174"/>
  <c r="J94" i="174"/>
  <c r="J87" i="174"/>
  <c r="J58" i="174"/>
  <c r="J57" i="174"/>
  <c r="J52" i="174"/>
  <c r="J95" i="174"/>
  <c r="J89" i="174"/>
  <c r="J83" i="174"/>
  <c r="J82" i="174"/>
  <c r="J80" i="174"/>
  <c r="J79" i="174"/>
  <c r="J74" i="174"/>
  <c r="J72" i="174"/>
  <c r="J71" i="174"/>
  <c r="J69" i="174"/>
  <c r="J61" i="174"/>
  <c r="J60" i="174"/>
  <c r="J53" i="174"/>
  <c r="J97" i="174"/>
  <c r="J59" i="174"/>
  <c r="R19" i="174"/>
  <c r="R55" i="174"/>
  <c r="R93" i="174"/>
  <c r="R85" i="174"/>
  <c r="R81" i="174"/>
  <c r="R73" i="174"/>
  <c r="R62" i="174"/>
  <c r="R96" i="174"/>
  <c r="R91" i="174"/>
  <c r="R84" i="174"/>
  <c r="R80" i="174"/>
  <c r="R79" i="174"/>
  <c r="R72" i="174"/>
  <c r="R71" i="174"/>
  <c r="R61" i="174"/>
  <c r="R60" i="174"/>
  <c r="R95" i="174"/>
  <c r="R89" i="174"/>
  <c r="R83" i="174"/>
  <c r="R82" i="174"/>
  <c r="R74" i="174"/>
  <c r="R69" i="174"/>
  <c r="R58" i="174"/>
  <c r="R57" i="174"/>
  <c r="R94" i="174"/>
  <c r="R87" i="174"/>
  <c r="R53" i="174"/>
  <c r="R52" i="174"/>
  <c r="R97" i="174"/>
  <c r="R59" i="174"/>
  <c r="L96" i="174"/>
  <c r="L91" i="174"/>
  <c r="L84" i="174"/>
  <c r="L80" i="174"/>
  <c r="L72" i="174"/>
  <c r="L61" i="174"/>
  <c r="L58" i="174"/>
  <c r="L95" i="174"/>
  <c r="L89" i="174"/>
  <c r="L83" i="174"/>
  <c r="L94" i="174"/>
  <c r="L87" i="174"/>
  <c r="L81" i="174"/>
  <c r="L73" i="174"/>
  <c r="L62" i="174"/>
  <c r="L57" i="174"/>
  <c r="L52" i="174"/>
  <c r="L93" i="174"/>
  <c r="L85" i="174"/>
  <c r="L82" i="174"/>
  <c r="L74" i="174"/>
  <c r="L69" i="174"/>
  <c r="L53" i="174"/>
  <c r="L79" i="174"/>
  <c r="L71" i="174"/>
  <c r="L60" i="174"/>
  <c r="L55" i="174"/>
  <c r="L97" i="174"/>
  <c r="L59" i="174"/>
  <c r="T96" i="174"/>
  <c r="T91" i="174"/>
  <c r="T84" i="174"/>
  <c r="T80" i="174"/>
  <c r="T72" i="174"/>
  <c r="T61" i="174"/>
  <c r="T58" i="174"/>
  <c r="T95" i="174"/>
  <c r="T89" i="174"/>
  <c r="T83" i="174"/>
  <c r="T55" i="174"/>
  <c r="T81" i="174"/>
  <c r="T73" i="174"/>
  <c r="T62" i="174"/>
  <c r="T57" i="174"/>
  <c r="T52" i="174"/>
  <c r="T94" i="174"/>
  <c r="T87" i="174"/>
  <c r="T93" i="174"/>
  <c r="T85" i="174"/>
  <c r="T53" i="174"/>
  <c r="T82" i="174"/>
  <c r="T79" i="174"/>
  <c r="T74" i="174"/>
  <c r="T71" i="174"/>
  <c r="T69" i="174"/>
  <c r="T60" i="174"/>
  <c r="T97" i="174"/>
  <c r="T59" i="174"/>
  <c r="F94" i="172"/>
  <c r="F87" i="172"/>
  <c r="F82" i="172"/>
  <c r="F74" i="172"/>
  <c r="F69" i="172"/>
  <c r="F55" i="172"/>
  <c r="F96" i="172"/>
  <c r="F91" i="172"/>
  <c r="F84" i="172"/>
  <c r="F80" i="172"/>
  <c r="F72" i="172"/>
  <c r="F61" i="172"/>
  <c r="F58" i="172"/>
  <c r="F52" i="172"/>
  <c r="F95" i="172"/>
  <c r="F89" i="172"/>
  <c r="F83" i="172"/>
  <c r="F81" i="172"/>
  <c r="F73" i="172"/>
  <c r="F62" i="172"/>
  <c r="F93" i="172"/>
  <c r="F85" i="172"/>
  <c r="F79" i="172"/>
  <c r="F71" i="172"/>
  <c r="F60" i="172"/>
  <c r="F57" i="172"/>
  <c r="F53" i="172"/>
  <c r="F97" i="172"/>
  <c r="F59" i="172"/>
  <c r="N94" i="172"/>
  <c r="N87" i="172"/>
  <c r="N82" i="172"/>
  <c r="N74" i="172"/>
  <c r="N69" i="172"/>
  <c r="N55" i="172"/>
  <c r="N96" i="172"/>
  <c r="N91" i="172"/>
  <c r="N84" i="172"/>
  <c r="N80" i="172"/>
  <c r="N72" i="172"/>
  <c r="N61" i="172"/>
  <c r="N58" i="172"/>
  <c r="N52" i="172"/>
  <c r="N95" i="172"/>
  <c r="N89" i="172"/>
  <c r="N83" i="172"/>
  <c r="N93" i="172"/>
  <c r="N85" i="172"/>
  <c r="N79" i="172"/>
  <c r="N71" i="172"/>
  <c r="N60" i="172"/>
  <c r="N57" i="172"/>
  <c r="N53" i="172"/>
  <c r="N81" i="172"/>
  <c r="N73" i="172"/>
  <c r="N62" i="172"/>
  <c r="N97" i="172"/>
  <c r="N59" i="172"/>
  <c r="H93" i="172"/>
  <c r="H85" i="172"/>
  <c r="H81" i="172"/>
  <c r="H73" i="172"/>
  <c r="H62" i="172"/>
  <c r="H53" i="172"/>
  <c r="H95" i="172"/>
  <c r="H89" i="172"/>
  <c r="H83" i="172"/>
  <c r="H79" i="172"/>
  <c r="H71" i="172"/>
  <c r="H60" i="172"/>
  <c r="H57" i="172"/>
  <c r="H94" i="172"/>
  <c r="H87" i="172"/>
  <c r="H96" i="172"/>
  <c r="H91" i="172"/>
  <c r="H84" i="172"/>
  <c r="H80" i="172"/>
  <c r="H72" i="172"/>
  <c r="H61" i="172"/>
  <c r="H58" i="172"/>
  <c r="H55" i="172"/>
  <c r="H82" i="172"/>
  <c r="H74" i="172"/>
  <c r="H69" i="172"/>
  <c r="H52" i="172"/>
  <c r="H97" i="172"/>
  <c r="H59" i="172"/>
  <c r="J55" i="172"/>
  <c r="J96" i="172"/>
  <c r="J91" i="172"/>
  <c r="J84" i="172"/>
  <c r="J80" i="172"/>
  <c r="J72" i="172"/>
  <c r="J61" i="172"/>
  <c r="J58" i="172"/>
  <c r="J52" i="172"/>
  <c r="J94" i="172"/>
  <c r="J87" i="172"/>
  <c r="J82" i="172"/>
  <c r="J74" i="172"/>
  <c r="J69" i="172"/>
  <c r="J93" i="172"/>
  <c r="J85" i="172"/>
  <c r="J79" i="172"/>
  <c r="J71" i="172"/>
  <c r="J60" i="172"/>
  <c r="J57" i="172"/>
  <c r="J53" i="172"/>
  <c r="J95" i="172"/>
  <c r="J89" i="172"/>
  <c r="J83" i="172"/>
  <c r="J81" i="172"/>
  <c r="J73" i="172"/>
  <c r="J62" i="172"/>
  <c r="J97" i="172"/>
  <c r="J59" i="172"/>
  <c r="R55" i="172"/>
  <c r="R96" i="172"/>
  <c r="R91" i="172"/>
  <c r="R84" i="172"/>
  <c r="R80" i="172"/>
  <c r="R72" i="172"/>
  <c r="R61" i="172"/>
  <c r="R58" i="172"/>
  <c r="R52" i="172"/>
  <c r="R94" i="172"/>
  <c r="R87" i="172"/>
  <c r="R82" i="172"/>
  <c r="R74" i="172"/>
  <c r="R69" i="172"/>
  <c r="R93" i="172"/>
  <c r="R85" i="172"/>
  <c r="R81" i="172"/>
  <c r="R73" i="172"/>
  <c r="R62" i="172"/>
  <c r="R95" i="172"/>
  <c r="R89" i="172"/>
  <c r="R83" i="172"/>
  <c r="R79" i="172"/>
  <c r="R71" i="172"/>
  <c r="R60" i="172"/>
  <c r="R53" i="172"/>
  <c r="R57" i="172"/>
  <c r="R97" i="172"/>
  <c r="R59" i="172"/>
  <c r="P93" i="172"/>
  <c r="P85" i="172"/>
  <c r="P81" i="172"/>
  <c r="P73" i="172"/>
  <c r="P62" i="172"/>
  <c r="P53" i="172"/>
  <c r="P95" i="172"/>
  <c r="P89" i="172"/>
  <c r="P83" i="172"/>
  <c r="P79" i="172"/>
  <c r="P71" i="172"/>
  <c r="P60" i="172"/>
  <c r="P57" i="172"/>
  <c r="P94" i="172"/>
  <c r="P87" i="172"/>
  <c r="P82" i="172"/>
  <c r="P55" i="172"/>
  <c r="P74" i="172"/>
  <c r="P69" i="172"/>
  <c r="P52" i="172"/>
  <c r="P96" i="172"/>
  <c r="P91" i="172"/>
  <c r="P84" i="172"/>
  <c r="P80" i="172"/>
  <c r="P72" i="172"/>
  <c r="P58" i="172"/>
  <c r="P61" i="172"/>
  <c r="P97" i="172"/>
  <c r="P59" i="172"/>
  <c r="L95" i="172"/>
  <c r="L89" i="172"/>
  <c r="L83" i="172"/>
  <c r="L79" i="172"/>
  <c r="L71" i="172"/>
  <c r="L60" i="172"/>
  <c r="L57" i="172"/>
  <c r="L93" i="172"/>
  <c r="L85" i="172"/>
  <c r="L81" i="172"/>
  <c r="L73" i="172"/>
  <c r="L62" i="172"/>
  <c r="L53" i="172"/>
  <c r="L55" i="172"/>
  <c r="L96" i="172"/>
  <c r="L91" i="172"/>
  <c r="L84" i="172"/>
  <c r="L80" i="172"/>
  <c r="L72" i="172"/>
  <c r="L61" i="172"/>
  <c r="L58" i="172"/>
  <c r="L94" i="172"/>
  <c r="L87" i="172"/>
  <c r="L82" i="172"/>
  <c r="L74" i="172"/>
  <c r="L69" i="172"/>
  <c r="L52" i="172"/>
  <c r="L97" i="172"/>
  <c r="L59" i="172"/>
  <c r="T95" i="172"/>
  <c r="T89" i="172"/>
  <c r="T83" i="172"/>
  <c r="T79" i="172"/>
  <c r="T71" i="172"/>
  <c r="T60" i="172"/>
  <c r="T57" i="172"/>
  <c r="T93" i="172"/>
  <c r="T85" i="172"/>
  <c r="T81" i="172"/>
  <c r="T73" i="172"/>
  <c r="T62" i="172"/>
  <c r="T53" i="172"/>
  <c r="T55" i="172"/>
  <c r="T96" i="172"/>
  <c r="T91" i="172"/>
  <c r="T84" i="172"/>
  <c r="T74" i="172"/>
  <c r="T69" i="172"/>
  <c r="T52" i="172"/>
  <c r="T94" i="172"/>
  <c r="T87" i="172"/>
  <c r="T82" i="172"/>
  <c r="T80" i="172"/>
  <c r="T72" i="172"/>
  <c r="T61" i="172"/>
  <c r="T58" i="172"/>
  <c r="T97" i="172"/>
  <c r="T59" i="172"/>
  <c r="T23" i="164"/>
  <c r="T97" i="164"/>
  <c r="T94" i="164"/>
  <c r="T87" i="164"/>
  <c r="T82" i="164"/>
  <c r="T74" i="164"/>
  <c r="T69" i="164"/>
  <c r="T58" i="164"/>
  <c r="T93" i="164"/>
  <c r="T85" i="164"/>
  <c r="T96" i="164"/>
  <c r="T91" i="164"/>
  <c r="T84" i="164"/>
  <c r="T80" i="164"/>
  <c r="T72" i="164"/>
  <c r="T61" i="164"/>
  <c r="T53" i="164"/>
  <c r="T57" i="164"/>
  <c r="T95" i="164"/>
  <c r="T89" i="164"/>
  <c r="T83" i="164"/>
  <c r="T81" i="164"/>
  <c r="T73" i="164"/>
  <c r="T62" i="164"/>
  <c r="T71" i="164"/>
  <c r="T60" i="164"/>
  <c r="T52" i="164"/>
  <c r="T79" i="164"/>
  <c r="T59" i="164"/>
  <c r="V52" i="164"/>
  <c r="V59" i="164"/>
  <c r="H96" i="164"/>
  <c r="H91" i="164"/>
  <c r="H84" i="164"/>
  <c r="H80" i="164"/>
  <c r="H72" i="164"/>
  <c r="H61" i="164"/>
  <c r="H53" i="164"/>
  <c r="H97" i="164"/>
  <c r="H95" i="164"/>
  <c r="H89" i="164"/>
  <c r="H83" i="164"/>
  <c r="H94" i="164"/>
  <c r="H87" i="164"/>
  <c r="H82" i="164"/>
  <c r="H74" i="164"/>
  <c r="H69" i="164"/>
  <c r="H58" i="164"/>
  <c r="H93" i="164"/>
  <c r="H85" i="164"/>
  <c r="H81" i="164"/>
  <c r="H73" i="164"/>
  <c r="H62" i="164"/>
  <c r="H52" i="164"/>
  <c r="H79" i="164"/>
  <c r="H71" i="164"/>
  <c r="H60" i="164"/>
  <c r="H57" i="164"/>
  <c r="H59" i="164"/>
  <c r="P24" i="164"/>
  <c r="P96" i="164"/>
  <c r="P91" i="164"/>
  <c r="P84" i="164"/>
  <c r="P80" i="164"/>
  <c r="P72" i="164"/>
  <c r="P61" i="164"/>
  <c r="P53" i="164"/>
  <c r="P95" i="164"/>
  <c r="P89" i="164"/>
  <c r="P83" i="164"/>
  <c r="P94" i="164"/>
  <c r="P87" i="164"/>
  <c r="P82" i="164"/>
  <c r="P74" i="164"/>
  <c r="P69" i="164"/>
  <c r="P58" i="164"/>
  <c r="P79" i="164"/>
  <c r="P71" i="164"/>
  <c r="P60" i="164"/>
  <c r="P97" i="164"/>
  <c r="P57" i="164"/>
  <c r="P93" i="164"/>
  <c r="P85" i="164"/>
  <c r="P52" i="164"/>
  <c r="P81" i="164"/>
  <c r="P73" i="164"/>
  <c r="P62" i="164"/>
  <c r="P59" i="164"/>
  <c r="L21" i="164"/>
  <c r="L94" i="164"/>
  <c r="L87" i="164"/>
  <c r="L82" i="164"/>
  <c r="L74" i="164"/>
  <c r="L69" i="164"/>
  <c r="L58" i="164"/>
  <c r="L93" i="164"/>
  <c r="L85" i="164"/>
  <c r="L97" i="164"/>
  <c r="L96" i="164"/>
  <c r="L91" i="164"/>
  <c r="L84" i="164"/>
  <c r="L80" i="164"/>
  <c r="L72" i="164"/>
  <c r="L61" i="164"/>
  <c r="L53" i="164"/>
  <c r="L52" i="164"/>
  <c r="L79" i="164"/>
  <c r="L71" i="164"/>
  <c r="L60" i="164"/>
  <c r="L81" i="164"/>
  <c r="L73" i="164"/>
  <c r="L95" i="164"/>
  <c r="L89" i="164"/>
  <c r="L83" i="164"/>
  <c r="L57" i="164"/>
  <c r="L62" i="164"/>
  <c r="L59" i="164"/>
  <c r="F20" i="164"/>
  <c r="F93" i="164"/>
  <c r="F85" i="164"/>
  <c r="F81" i="164"/>
  <c r="F73" i="164"/>
  <c r="F62" i="164"/>
  <c r="F57" i="164"/>
  <c r="F96" i="164"/>
  <c r="F91" i="164"/>
  <c r="F84" i="164"/>
  <c r="F95" i="164"/>
  <c r="F89" i="164"/>
  <c r="F83" i="164"/>
  <c r="F79" i="164"/>
  <c r="F71" i="164"/>
  <c r="F60" i="164"/>
  <c r="F52" i="164"/>
  <c r="F53" i="164"/>
  <c r="F94" i="164"/>
  <c r="F87" i="164"/>
  <c r="F80" i="164"/>
  <c r="F72" i="164"/>
  <c r="F61" i="164"/>
  <c r="F82" i="164"/>
  <c r="F74" i="164"/>
  <c r="F69" i="164"/>
  <c r="F58" i="164"/>
  <c r="F97" i="164"/>
  <c r="F59" i="164"/>
  <c r="N19" i="164"/>
  <c r="N93" i="164"/>
  <c r="N85" i="164"/>
  <c r="N81" i="164"/>
  <c r="N73" i="164"/>
  <c r="N62" i="164"/>
  <c r="N57" i="164"/>
  <c r="N96" i="164"/>
  <c r="N91" i="164"/>
  <c r="N84" i="164"/>
  <c r="N95" i="164"/>
  <c r="N89" i="164"/>
  <c r="N83" i="164"/>
  <c r="N79" i="164"/>
  <c r="N71" i="164"/>
  <c r="N60" i="164"/>
  <c r="N52" i="164"/>
  <c r="N94" i="164"/>
  <c r="N87" i="164"/>
  <c r="N58" i="164"/>
  <c r="N82" i="164"/>
  <c r="N74" i="164"/>
  <c r="N69" i="164"/>
  <c r="N80" i="164"/>
  <c r="N72" i="164"/>
  <c r="N61" i="164"/>
  <c r="N53" i="164"/>
  <c r="N97" i="164"/>
  <c r="N59" i="164"/>
  <c r="J19" i="164"/>
  <c r="J95" i="164"/>
  <c r="J89" i="164"/>
  <c r="J83" i="164"/>
  <c r="J79" i="164"/>
  <c r="J71" i="164"/>
  <c r="J60" i="164"/>
  <c r="J52" i="164"/>
  <c r="J94" i="164"/>
  <c r="J87" i="164"/>
  <c r="J93" i="164"/>
  <c r="J85" i="164"/>
  <c r="J81" i="164"/>
  <c r="J73" i="164"/>
  <c r="J62" i="164"/>
  <c r="J57" i="164"/>
  <c r="J80" i="164"/>
  <c r="J72" i="164"/>
  <c r="J61" i="164"/>
  <c r="J58" i="164"/>
  <c r="J96" i="164"/>
  <c r="J91" i="164"/>
  <c r="J84" i="164"/>
  <c r="J53" i="164"/>
  <c r="J82" i="164"/>
  <c r="J74" i="164"/>
  <c r="J69" i="164"/>
  <c r="J97" i="164"/>
  <c r="J59" i="164"/>
  <c r="R19" i="164"/>
  <c r="R95" i="164"/>
  <c r="R89" i="164"/>
  <c r="R83" i="164"/>
  <c r="R79" i="164"/>
  <c r="R71" i="164"/>
  <c r="R60" i="164"/>
  <c r="R52" i="164"/>
  <c r="R94" i="164"/>
  <c r="R87" i="164"/>
  <c r="R93" i="164"/>
  <c r="R85" i="164"/>
  <c r="R81" i="164"/>
  <c r="R73" i="164"/>
  <c r="R62" i="164"/>
  <c r="R57" i="164"/>
  <c r="R82" i="164"/>
  <c r="R74" i="164"/>
  <c r="R69" i="164"/>
  <c r="R53" i="164"/>
  <c r="R96" i="164"/>
  <c r="R91" i="164"/>
  <c r="R84" i="164"/>
  <c r="R80" i="164"/>
  <c r="R72" i="164"/>
  <c r="R61" i="164"/>
  <c r="R58" i="164"/>
  <c r="R97" i="164"/>
  <c r="R59" i="164"/>
  <c r="P97" i="168"/>
  <c r="P94" i="168"/>
  <c r="P87" i="168"/>
  <c r="P82" i="168"/>
  <c r="P74" i="168"/>
  <c r="P69" i="168"/>
  <c r="P58" i="168"/>
  <c r="P95" i="168"/>
  <c r="P89" i="168"/>
  <c r="P83" i="168"/>
  <c r="P79" i="168"/>
  <c r="P71" i="168"/>
  <c r="P60" i="168"/>
  <c r="P55" i="168"/>
  <c r="P57" i="168"/>
  <c r="P53" i="168"/>
  <c r="P96" i="168"/>
  <c r="P91" i="168"/>
  <c r="P84" i="168"/>
  <c r="P80" i="168"/>
  <c r="P72" i="168"/>
  <c r="P61" i="168"/>
  <c r="P52" i="168"/>
  <c r="P93" i="168"/>
  <c r="P85" i="168"/>
  <c r="P81" i="168"/>
  <c r="P73" i="168"/>
  <c r="P62" i="168"/>
  <c r="P59" i="168"/>
  <c r="J95" i="168"/>
  <c r="J89" i="168"/>
  <c r="J83" i="168"/>
  <c r="J79" i="168"/>
  <c r="J71" i="168"/>
  <c r="J60" i="168"/>
  <c r="J52" i="168"/>
  <c r="J55" i="168"/>
  <c r="J96" i="168"/>
  <c r="J91" i="168"/>
  <c r="J84" i="168"/>
  <c r="J80" i="168"/>
  <c r="J72" i="168"/>
  <c r="J61" i="168"/>
  <c r="J58" i="168"/>
  <c r="J57" i="168"/>
  <c r="J53" i="168"/>
  <c r="J97" i="168"/>
  <c r="J94" i="168"/>
  <c r="J93" i="168"/>
  <c r="J87" i="168"/>
  <c r="J85" i="168"/>
  <c r="J82" i="168"/>
  <c r="J81" i="168"/>
  <c r="J74" i="168"/>
  <c r="J73" i="168"/>
  <c r="J69" i="168"/>
  <c r="J62" i="168"/>
  <c r="J59" i="168"/>
  <c r="R95" i="168"/>
  <c r="R89" i="168"/>
  <c r="R83" i="168"/>
  <c r="R79" i="168"/>
  <c r="R71" i="168"/>
  <c r="R60" i="168"/>
  <c r="R52" i="168"/>
  <c r="R55" i="168"/>
  <c r="R96" i="168"/>
  <c r="R91" i="168"/>
  <c r="R84" i="168"/>
  <c r="R80" i="168"/>
  <c r="R72" i="168"/>
  <c r="R61" i="168"/>
  <c r="R97" i="168"/>
  <c r="R94" i="168"/>
  <c r="R93" i="168"/>
  <c r="R87" i="168"/>
  <c r="R85" i="168"/>
  <c r="R82" i="168"/>
  <c r="R81" i="168"/>
  <c r="R74" i="168"/>
  <c r="R73" i="168"/>
  <c r="R69" i="168"/>
  <c r="R62" i="168"/>
  <c r="R58" i="168"/>
  <c r="R57" i="168"/>
  <c r="R53" i="168"/>
  <c r="R59" i="168"/>
  <c r="L55" i="168"/>
  <c r="L97" i="168"/>
  <c r="L96" i="168"/>
  <c r="L91" i="168"/>
  <c r="L84" i="168"/>
  <c r="L80" i="168"/>
  <c r="L72" i="168"/>
  <c r="L61" i="168"/>
  <c r="L53" i="168"/>
  <c r="L93" i="168"/>
  <c r="L85" i="168"/>
  <c r="L81" i="168"/>
  <c r="L73" i="168"/>
  <c r="L62" i="168"/>
  <c r="L57" i="168"/>
  <c r="L95" i="168"/>
  <c r="L94" i="168"/>
  <c r="L89" i="168"/>
  <c r="L87" i="168"/>
  <c r="L83" i="168"/>
  <c r="L82" i="168"/>
  <c r="L79" i="168"/>
  <c r="L74" i="168"/>
  <c r="L71" i="168"/>
  <c r="L69" i="168"/>
  <c r="L60" i="168"/>
  <c r="L58" i="168"/>
  <c r="L52" i="168"/>
  <c r="L59" i="168"/>
  <c r="T55" i="168"/>
  <c r="T97" i="168"/>
  <c r="T96" i="168"/>
  <c r="T91" i="168"/>
  <c r="T84" i="168"/>
  <c r="T80" i="168"/>
  <c r="T72" i="168"/>
  <c r="T61" i="168"/>
  <c r="T53" i="168"/>
  <c r="T93" i="168"/>
  <c r="T85" i="168"/>
  <c r="T81" i="168"/>
  <c r="T73" i="168"/>
  <c r="T62" i="168"/>
  <c r="T95" i="168"/>
  <c r="T94" i="168"/>
  <c r="T89" i="168"/>
  <c r="T87" i="168"/>
  <c r="T83" i="168"/>
  <c r="T82" i="168"/>
  <c r="T79" i="168"/>
  <c r="T74" i="168"/>
  <c r="T71" i="168"/>
  <c r="T69" i="168"/>
  <c r="T60" i="168"/>
  <c r="T58" i="168"/>
  <c r="T52" i="168"/>
  <c r="T57" i="168"/>
  <c r="T59" i="168"/>
  <c r="N93" i="168"/>
  <c r="N85" i="168"/>
  <c r="N81" i="168"/>
  <c r="N73" i="168"/>
  <c r="N62" i="168"/>
  <c r="N57" i="168"/>
  <c r="N94" i="168"/>
  <c r="N87" i="168"/>
  <c r="N82" i="168"/>
  <c r="N74" i="168"/>
  <c r="N69" i="168"/>
  <c r="N97" i="168"/>
  <c r="N55" i="168"/>
  <c r="N95" i="168"/>
  <c r="N89" i="168"/>
  <c r="N83" i="168"/>
  <c r="N79" i="168"/>
  <c r="N71" i="168"/>
  <c r="N60" i="168"/>
  <c r="N53" i="168"/>
  <c r="N96" i="168"/>
  <c r="N91" i="168"/>
  <c r="N84" i="168"/>
  <c r="N80" i="168"/>
  <c r="N72" i="168"/>
  <c r="N61" i="168"/>
  <c r="N58" i="168"/>
  <c r="N52" i="168"/>
  <c r="N59" i="168"/>
  <c r="H96" i="168"/>
  <c r="H95" i="168"/>
  <c r="H94" i="168"/>
  <c r="H93" i="168"/>
  <c r="H91" i="168"/>
  <c r="H89" i="168"/>
  <c r="H87" i="168"/>
  <c r="H85" i="168"/>
  <c r="H84" i="168"/>
  <c r="H83" i="168"/>
  <c r="H82" i="168"/>
  <c r="H81" i="168"/>
  <c r="H80" i="168"/>
  <c r="H79" i="168"/>
  <c r="H74" i="168"/>
  <c r="H73" i="168"/>
  <c r="H72" i="168"/>
  <c r="H71" i="168"/>
  <c r="H69" i="168"/>
  <c r="H62" i="168"/>
  <c r="H61" i="168"/>
  <c r="H60" i="168"/>
  <c r="H55" i="168"/>
  <c r="H97" i="168"/>
  <c r="H58" i="168"/>
  <c r="H57" i="168"/>
  <c r="H53" i="168"/>
  <c r="H52" i="168"/>
  <c r="H59" i="168"/>
  <c r="F55" i="168"/>
  <c r="F93" i="168"/>
  <c r="F85" i="168"/>
  <c r="F81" i="168"/>
  <c r="F73" i="168"/>
  <c r="F62" i="168"/>
  <c r="F53" i="168"/>
  <c r="F97" i="168"/>
  <c r="F89" i="168"/>
  <c r="F83" i="168"/>
  <c r="F71" i="168"/>
  <c r="F60" i="168"/>
  <c r="F58" i="168"/>
  <c r="F94" i="168"/>
  <c r="F82" i="168"/>
  <c r="F74" i="168"/>
  <c r="F57" i="168"/>
  <c r="F96" i="168"/>
  <c r="F91" i="168"/>
  <c r="F84" i="168"/>
  <c r="F80" i="168"/>
  <c r="F72" i="168"/>
  <c r="F61" i="168"/>
  <c r="F52" i="168"/>
  <c r="F95" i="168"/>
  <c r="F79" i="168"/>
  <c r="F87" i="168"/>
  <c r="F69" i="168"/>
  <c r="F59" i="168"/>
  <c r="P95" i="169"/>
  <c r="P89" i="169"/>
  <c r="P83" i="169"/>
  <c r="P79" i="169"/>
  <c r="P71" i="169"/>
  <c r="P60" i="169"/>
  <c r="P55" i="169"/>
  <c r="P93" i="169"/>
  <c r="P85" i="169"/>
  <c r="P81" i="169"/>
  <c r="P73" i="169"/>
  <c r="P57" i="169"/>
  <c r="P53" i="169"/>
  <c r="P94" i="169"/>
  <c r="P87" i="169"/>
  <c r="P82" i="169"/>
  <c r="P74" i="169"/>
  <c r="P96" i="169"/>
  <c r="P91" i="169"/>
  <c r="P84" i="169"/>
  <c r="P80" i="169"/>
  <c r="P72" i="169"/>
  <c r="P61" i="169"/>
  <c r="P52" i="169"/>
  <c r="P62" i="169"/>
  <c r="P58" i="169"/>
  <c r="P69" i="169"/>
  <c r="P59" i="169"/>
  <c r="P97" i="169"/>
  <c r="J96" i="169"/>
  <c r="J91" i="169"/>
  <c r="J84" i="169"/>
  <c r="J80" i="169"/>
  <c r="J72" i="169"/>
  <c r="J61" i="169"/>
  <c r="J52" i="169"/>
  <c r="J94" i="169"/>
  <c r="J69" i="169"/>
  <c r="J95" i="169"/>
  <c r="J55" i="169"/>
  <c r="J93" i="169"/>
  <c r="J85" i="169"/>
  <c r="J81" i="169"/>
  <c r="J73" i="169"/>
  <c r="J62" i="169"/>
  <c r="J57" i="169"/>
  <c r="J53" i="169"/>
  <c r="J87" i="169"/>
  <c r="J82" i="169"/>
  <c r="J74" i="169"/>
  <c r="J58" i="169"/>
  <c r="J89" i="169"/>
  <c r="J83" i="169"/>
  <c r="J79" i="169"/>
  <c r="J71" i="169"/>
  <c r="J60" i="169"/>
  <c r="J59" i="169"/>
  <c r="J97" i="169"/>
  <c r="R96" i="169"/>
  <c r="R91" i="169"/>
  <c r="R84" i="169"/>
  <c r="R80" i="169"/>
  <c r="R72" i="169"/>
  <c r="R61" i="169"/>
  <c r="R52" i="169"/>
  <c r="R87" i="169"/>
  <c r="R82" i="169"/>
  <c r="R74" i="169"/>
  <c r="R58" i="169"/>
  <c r="R89" i="169"/>
  <c r="R83" i="169"/>
  <c r="R79" i="169"/>
  <c r="R55" i="169"/>
  <c r="R93" i="169"/>
  <c r="R85" i="169"/>
  <c r="R81" i="169"/>
  <c r="R73" i="169"/>
  <c r="R62" i="169"/>
  <c r="R57" i="169"/>
  <c r="R53" i="169"/>
  <c r="R94" i="169"/>
  <c r="R69" i="169"/>
  <c r="R95" i="169"/>
  <c r="R71" i="169"/>
  <c r="R60" i="169"/>
  <c r="R59" i="169"/>
  <c r="R97" i="169"/>
  <c r="L55" i="169"/>
  <c r="L93" i="169"/>
  <c r="L85" i="169"/>
  <c r="L81" i="169"/>
  <c r="L73" i="169"/>
  <c r="L62" i="169"/>
  <c r="L57" i="169"/>
  <c r="L53" i="169"/>
  <c r="L95" i="169"/>
  <c r="L71" i="169"/>
  <c r="L60" i="169"/>
  <c r="L96" i="169"/>
  <c r="L94" i="169"/>
  <c r="L87" i="169"/>
  <c r="L82" i="169"/>
  <c r="L74" i="169"/>
  <c r="L69" i="169"/>
  <c r="L58" i="169"/>
  <c r="L89" i="169"/>
  <c r="L83" i="169"/>
  <c r="L79" i="169"/>
  <c r="L91" i="169"/>
  <c r="L84" i="169"/>
  <c r="L80" i="169"/>
  <c r="L72" i="169"/>
  <c r="L61" i="169"/>
  <c r="L52" i="169"/>
  <c r="L59" i="169"/>
  <c r="L97" i="169"/>
  <c r="T55" i="169"/>
  <c r="T93" i="169"/>
  <c r="T85" i="169"/>
  <c r="T81" i="169"/>
  <c r="T73" i="169"/>
  <c r="T62" i="169"/>
  <c r="T57" i="169"/>
  <c r="T53" i="169"/>
  <c r="T95" i="169"/>
  <c r="T89" i="169"/>
  <c r="T83" i="169"/>
  <c r="T79" i="169"/>
  <c r="T91" i="169"/>
  <c r="T84" i="169"/>
  <c r="T80" i="169"/>
  <c r="T72" i="169"/>
  <c r="T94" i="169"/>
  <c r="T87" i="169"/>
  <c r="T82" i="169"/>
  <c r="T74" i="169"/>
  <c r="T69" i="169"/>
  <c r="T58" i="169"/>
  <c r="T71" i="169"/>
  <c r="T60" i="169"/>
  <c r="T96" i="169"/>
  <c r="T52" i="169"/>
  <c r="T61" i="169"/>
  <c r="T59" i="169"/>
  <c r="T97" i="169"/>
  <c r="N94" i="169"/>
  <c r="N87" i="169"/>
  <c r="N82" i="169"/>
  <c r="N74" i="169"/>
  <c r="N69" i="169"/>
  <c r="N58" i="169"/>
  <c r="N72" i="169"/>
  <c r="N61" i="169"/>
  <c r="N55" i="169"/>
  <c r="N95" i="169"/>
  <c r="N89" i="169"/>
  <c r="N83" i="169"/>
  <c r="N79" i="169"/>
  <c r="N71" i="169"/>
  <c r="N60" i="169"/>
  <c r="N96" i="169"/>
  <c r="N91" i="169"/>
  <c r="N84" i="169"/>
  <c r="N80" i="169"/>
  <c r="N52" i="169"/>
  <c r="N93" i="169"/>
  <c r="N85" i="169"/>
  <c r="N81" i="169"/>
  <c r="N73" i="169"/>
  <c r="N62" i="169"/>
  <c r="N53" i="169"/>
  <c r="N57" i="169"/>
  <c r="N59" i="169"/>
  <c r="N97" i="169"/>
  <c r="H53" i="169"/>
  <c r="H52" i="169"/>
  <c r="H55" i="169"/>
  <c r="H96" i="169"/>
  <c r="H95" i="169"/>
  <c r="H94" i="169"/>
  <c r="H93" i="169"/>
  <c r="H91" i="169"/>
  <c r="H89" i="169"/>
  <c r="H87" i="169"/>
  <c r="H85" i="169"/>
  <c r="H84" i="169"/>
  <c r="H83" i="169"/>
  <c r="H82" i="169"/>
  <c r="H81" i="169"/>
  <c r="H80" i="169"/>
  <c r="H79" i="169"/>
  <c r="H74" i="169"/>
  <c r="H73" i="169"/>
  <c r="H72" i="169"/>
  <c r="H71" i="169"/>
  <c r="H69" i="169"/>
  <c r="H62" i="169"/>
  <c r="H61" i="169"/>
  <c r="H60" i="169"/>
  <c r="H58" i="169"/>
  <c r="H57" i="169"/>
  <c r="H97" i="169"/>
  <c r="H59" i="169"/>
  <c r="F93" i="169"/>
  <c r="F85" i="169"/>
  <c r="F81" i="169"/>
  <c r="F73" i="169"/>
  <c r="F62" i="169"/>
  <c r="F96" i="169"/>
  <c r="F91" i="169"/>
  <c r="F61" i="169"/>
  <c r="F97" i="169"/>
  <c r="F95" i="169"/>
  <c r="F89" i="169"/>
  <c r="F83" i="169"/>
  <c r="F79" i="169"/>
  <c r="F71" i="169"/>
  <c r="F60" i="169"/>
  <c r="F58" i="169"/>
  <c r="F52" i="169"/>
  <c r="F55" i="169"/>
  <c r="F94" i="169"/>
  <c r="F87" i="169"/>
  <c r="F82" i="169"/>
  <c r="F74" i="169"/>
  <c r="F69" i="169"/>
  <c r="F57" i="169"/>
  <c r="F84" i="169"/>
  <c r="F80" i="169"/>
  <c r="F72" i="169"/>
  <c r="F53" i="169"/>
  <c r="F59" i="169"/>
  <c r="F27" i="165"/>
  <c r="F93" i="165"/>
  <c r="F85" i="165"/>
  <c r="F81" i="165"/>
  <c r="F73" i="165"/>
  <c r="F62" i="165"/>
  <c r="F53" i="165"/>
  <c r="F95" i="165"/>
  <c r="F79" i="165"/>
  <c r="F71" i="165"/>
  <c r="F96" i="165"/>
  <c r="F91" i="165"/>
  <c r="F84" i="165"/>
  <c r="F80" i="165"/>
  <c r="F72" i="165"/>
  <c r="F61" i="165"/>
  <c r="F52" i="165"/>
  <c r="F55" i="165"/>
  <c r="F89" i="165"/>
  <c r="F83" i="165"/>
  <c r="F60" i="165"/>
  <c r="F94" i="165"/>
  <c r="F87" i="165"/>
  <c r="F82" i="165"/>
  <c r="F74" i="165"/>
  <c r="F69" i="165"/>
  <c r="F58" i="165"/>
  <c r="F57" i="165"/>
  <c r="F97" i="165"/>
  <c r="F59" i="165"/>
  <c r="N25" i="165"/>
  <c r="N93" i="165"/>
  <c r="N85" i="165"/>
  <c r="N81" i="165"/>
  <c r="N73" i="165"/>
  <c r="N62" i="165"/>
  <c r="N53" i="165"/>
  <c r="N89" i="165"/>
  <c r="N83" i="165"/>
  <c r="N97" i="165"/>
  <c r="N96" i="165"/>
  <c r="N91" i="165"/>
  <c r="N84" i="165"/>
  <c r="N80" i="165"/>
  <c r="N72" i="165"/>
  <c r="N61" i="165"/>
  <c r="N52" i="165"/>
  <c r="N55" i="165"/>
  <c r="N95" i="165"/>
  <c r="N79" i="165"/>
  <c r="N71" i="165"/>
  <c r="N94" i="165"/>
  <c r="N87" i="165"/>
  <c r="N82" i="165"/>
  <c r="N74" i="165"/>
  <c r="N69" i="165"/>
  <c r="N57" i="165"/>
  <c r="N60" i="165"/>
  <c r="N58" i="165"/>
  <c r="N59" i="165"/>
  <c r="V55" i="165"/>
  <c r="V59" i="165"/>
  <c r="H96" i="165"/>
  <c r="H91" i="165"/>
  <c r="H84" i="165"/>
  <c r="H80" i="165"/>
  <c r="H72" i="165"/>
  <c r="H61" i="165"/>
  <c r="H52" i="165"/>
  <c r="H94" i="165"/>
  <c r="H74" i="165"/>
  <c r="H69" i="165"/>
  <c r="H55" i="165"/>
  <c r="H95" i="165"/>
  <c r="H89" i="165"/>
  <c r="H83" i="165"/>
  <c r="H79" i="165"/>
  <c r="H71" i="165"/>
  <c r="H60" i="165"/>
  <c r="H58" i="165"/>
  <c r="H87" i="165"/>
  <c r="H82" i="165"/>
  <c r="H93" i="165"/>
  <c r="H85" i="165"/>
  <c r="H81" i="165"/>
  <c r="H73" i="165"/>
  <c r="H62" i="165"/>
  <c r="H57" i="165"/>
  <c r="H53" i="165"/>
  <c r="H97" i="165"/>
  <c r="H59" i="165"/>
  <c r="P96" i="165"/>
  <c r="P91" i="165"/>
  <c r="P84" i="165"/>
  <c r="P80" i="165"/>
  <c r="P72" i="165"/>
  <c r="P61" i="165"/>
  <c r="P52" i="165"/>
  <c r="P87" i="165"/>
  <c r="P82" i="165"/>
  <c r="P55" i="165"/>
  <c r="P95" i="165"/>
  <c r="P89" i="165"/>
  <c r="P83" i="165"/>
  <c r="P79" i="165"/>
  <c r="P71" i="165"/>
  <c r="P60" i="165"/>
  <c r="P58" i="165"/>
  <c r="P94" i="165"/>
  <c r="P74" i="165"/>
  <c r="P69" i="165"/>
  <c r="P93" i="165"/>
  <c r="P85" i="165"/>
  <c r="P81" i="165"/>
  <c r="P73" i="165"/>
  <c r="P62" i="165"/>
  <c r="P53" i="165"/>
  <c r="P57" i="165"/>
  <c r="P97" i="165"/>
  <c r="P59" i="165"/>
  <c r="J21" i="165"/>
  <c r="J55" i="165"/>
  <c r="J97" i="165"/>
  <c r="J95" i="165"/>
  <c r="J89" i="165"/>
  <c r="J83" i="165"/>
  <c r="J79" i="165"/>
  <c r="J71" i="165"/>
  <c r="J60" i="165"/>
  <c r="J58" i="165"/>
  <c r="J73" i="165"/>
  <c r="J62" i="165"/>
  <c r="J94" i="165"/>
  <c r="J87" i="165"/>
  <c r="J82" i="165"/>
  <c r="J74" i="165"/>
  <c r="J69" i="165"/>
  <c r="J57" i="165"/>
  <c r="J93" i="165"/>
  <c r="J85" i="165"/>
  <c r="J81" i="165"/>
  <c r="J53" i="165"/>
  <c r="J52" i="165"/>
  <c r="J96" i="165"/>
  <c r="J91" i="165"/>
  <c r="J84" i="165"/>
  <c r="J80" i="165"/>
  <c r="J72" i="165"/>
  <c r="J61" i="165"/>
  <c r="J59" i="165"/>
  <c r="R19" i="165"/>
  <c r="R55" i="165"/>
  <c r="R95" i="165"/>
  <c r="R89" i="165"/>
  <c r="R83" i="165"/>
  <c r="R79" i="165"/>
  <c r="R71" i="165"/>
  <c r="R60" i="165"/>
  <c r="R58" i="165"/>
  <c r="R93" i="165"/>
  <c r="R85" i="165"/>
  <c r="R81" i="165"/>
  <c r="R94" i="165"/>
  <c r="R87" i="165"/>
  <c r="R82" i="165"/>
  <c r="R74" i="165"/>
  <c r="R69" i="165"/>
  <c r="R57" i="165"/>
  <c r="R97" i="165"/>
  <c r="R73" i="165"/>
  <c r="R62" i="165"/>
  <c r="R52" i="165"/>
  <c r="R96" i="165"/>
  <c r="R91" i="165"/>
  <c r="R84" i="165"/>
  <c r="R80" i="165"/>
  <c r="R72" i="165"/>
  <c r="R61" i="165"/>
  <c r="R53" i="165"/>
  <c r="R59" i="165"/>
  <c r="L25" i="165"/>
  <c r="L94" i="165"/>
  <c r="L87" i="165"/>
  <c r="L82" i="165"/>
  <c r="L74" i="165"/>
  <c r="L69" i="165"/>
  <c r="L57" i="165"/>
  <c r="L96" i="165"/>
  <c r="L72" i="165"/>
  <c r="L61" i="165"/>
  <c r="L93" i="165"/>
  <c r="L85" i="165"/>
  <c r="L81" i="165"/>
  <c r="L73" i="165"/>
  <c r="L62" i="165"/>
  <c r="L53" i="165"/>
  <c r="L91" i="165"/>
  <c r="L84" i="165"/>
  <c r="L80" i="165"/>
  <c r="L58" i="165"/>
  <c r="L52" i="165"/>
  <c r="L95" i="165"/>
  <c r="L89" i="165"/>
  <c r="L83" i="165"/>
  <c r="L79" i="165"/>
  <c r="L71" i="165"/>
  <c r="L55" i="165"/>
  <c r="L60" i="165"/>
  <c r="L97" i="165"/>
  <c r="L59" i="165"/>
  <c r="T25" i="165"/>
  <c r="T94" i="165"/>
  <c r="T87" i="165"/>
  <c r="T82" i="165"/>
  <c r="T74" i="165"/>
  <c r="T69" i="165"/>
  <c r="T57" i="165"/>
  <c r="T91" i="165"/>
  <c r="T84" i="165"/>
  <c r="T80" i="165"/>
  <c r="T93" i="165"/>
  <c r="T85" i="165"/>
  <c r="T81" i="165"/>
  <c r="T73" i="165"/>
  <c r="T62" i="165"/>
  <c r="T53" i="165"/>
  <c r="T96" i="165"/>
  <c r="T72" i="165"/>
  <c r="T61" i="165"/>
  <c r="T95" i="165"/>
  <c r="T89" i="165"/>
  <c r="T83" i="165"/>
  <c r="T79" i="165"/>
  <c r="T71" i="165"/>
  <c r="T60" i="165"/>
  <c r="T55" i="165"/>
  <c r="T58" i="165"/>
  <c r="T52" i="165"/>
  <c r="T97" i="165"/>
  <c r="T59" i="165"/>
  <c r="E38" i="198"/>
  <c r="E42" i="198"/>
  <c r="C44" i="198"/>
  <c r="S46" i="195"/>
  <c r="T46" i="195" s="1"/>
  <c r="M46" i="195"/>
  <c r="U46" i="195"/>
  <c r="K46" i="195"/>
  <c r="L46" i="195" s="1"/>
  <c r="I36" i="198"/>
  <c r="Q36" i="198"/>
  <c r="G37" i="198"/>
  <c r="O37" i="198"/>
  <c r="M38" i="198"/>
  <c r="U38" i="198"/>
  <c r="K39" i="198"/>
  <c r="S39" i="198"/>
  <c r="I40" i="198"/>
  <c r="Q40" i="198"/>
  <c r="G41" i="198"/>
  <c r="O41" i="198"/>
  <c r="M42" i="198"/>
  <c r="U42" i="198"/>
  <c r="K43" i="198"/>
  <c r="S43" i="198"/>
  <c r="I44" i="198"/>
  <c r="Q44" i="198"/>
  <c r="G45" i="198"/>
  <c r="O45" i="198"/>
  <c r="G46" i="195"/>
  <c r="H46" i="195" s="1"/>
  <c r="O46" i="195"/>
  <c r="E43" i="198"/>
  <c r="E46" i="195"/>
  <c r="C40" i="198"/>
  <c r="C39" i="198"/>
  <c r="C36" i="198"/>
  <c r="C46" i="195"/>
  <c r="D46" i="195" s="1"/>
  <c r="J25" i="159"/>
  <c r="J55" i="159"/>
  <c r="J97" i="159"/>
  <c r="J59" i="159"/>
  <c r="R97" i="159"/>
  <c r="R59" i="159"/>
  <c r="L55" i="159"/>
  <c r="L97" i="159"/>
  <c r="L59" i="159"/>
  <c r="T97" i="159"/>
  <c r="T59" i="159"/>
  <c r="F55" i="159"/>
  <c r="F97" i="159"/>
  <c r="F59" i="159"/>
  <c r="N97" i="159"/>
  <c r="N59" i="159"/>
  <c r="V59" i="159"/>
  <c r="H55" i="159"/>
  <c r="H97" i="159"/>
  <c r="H59" i="159"/>
  <c r="P25" i="159"/>
  <c r="P55" i="159"/>
  <c r="P97" i="159"/>
  <c r="P59" i="159"/>
  <c r="C33" i="159"/>
  <c r="D97" i="159"/>
  <c r="D59" i="159"/>
  <c r="G112" i="194"/>
  <c r="G116" i="194" s="1"/>
  <c r="H116" i="194" s="1"/>
  <c r="P28" i="194"/>
  <c r="P25" i="194"/>
  <c r="P26" i="194"/>
  <c r="M112" i="194"/>
  <c r="N112" i="194" s="1"/>
  <c r="S112" i="194"/>
  <c r="T32" i="194"/>
  <c r="T36" i="194"/>
  <c r="P41" i="194"/>
  <c r="P19" i="194"/>
  <c r="V59" i="194"/>
  <c r="V81" i="194"/>
  <c r="V85" i="194"/>
  <c r="V84" i="194"/>
  <c r="V83" i="194"/>
  <c r="U112" i="194"/>
  <c r="V112" i="194" s="1"/>
  <c r="P44" i="194"/>
  <c r="Q111" i="195"/>
  <c r="R111" i="195" s="1"/>
  <c r="L32" i="194"/>
  <c r="K112" i="194"/>
  <c r="L112" i="194" s="1"/>
  <c r="Q112" i="194"/>
  <c r="Q116" i="194" s="1"/>
  <c r="R116" i="194" s="1"/>
  <c r="P36" i="194"/>
  <c r="T39" i="194"/>
  <c r="P42" i="194"/>
  <c r="T44" i="194"/>
  <c r="K116" i="194"/>
  <c r="L116" i="194" s="1"/>
  <c r="S116" i="194"/>
  <c r="T116" i="194" s="1"/>
  <c r="E112" i="194"/>
  <c r="F26" i="194"/>
  <c r="C112" i="194"/>
  <c r="C116" i="194" s="1"/>
  <c r="D116" i="194" s="1"/>
  <c r="D36" i="194"/>
  <c r="D44" i="194"/>
  <c r="D45" i="194"/>
  <c r="H113" i="193"/>
  <c r="G61" i="195"/>
  <c r="G69" i="195"/>
  <c r="G73" i="195"/>
  <c r="H73" i="195" s="1"/>
  <c r="G85" i="195"/>
  <c r="H85" i="195" s="1"/>
  <c r="G89" i="195"/>
  <c r="G93" i="195"/>
  <c r="G72" i="195"/>
  <c r="H72" i="195" s="1"/>
  <c r="G83" i="195"/>
  <c r="H83" i="195" s="1"/>
  <c r="G94" i="195"/>
  <c r="G57" i="195"/>
  <c r="G79" i="195"/>
  <c r="H79" i="195" s="1"/>
  <c r="G84" i="195"/>
  <c r="H84" i="195" s="1"/>
  <c r="G95" i="195"/>
  <c r="G53" i="195"/>
  <c r="G80" i="195"/>
  <c r="H80" i="195" s="1"/>
  <c r="G91" i="195"/>
  <c r="H91" i="195" s="1"/>
  <c r="G96" i="195"/>
  <c r="G60" i="195"/>
  <c r="G82" i="195"/>
  <c r="H82" i="195" s="1"/>
  <c r="G87" i="195"/>
  <c r="H20" i="193"/>
  <c r="H25" i="193"/>
  <c r="O58" i="195"/>
  <c r="O79" i="195"/>
  <c r="P79" i="195" s="1"/>
  <c r="O91" i="195"/>
  <c r="O95" i="195"/>
  <c r="O53" i="195"/>
  <c r="O57" i="195"/>
  <c r="P57" i="195" s="1"/>
  <c r="O74" i="195"/>
  <c r="O82" i="195"/>
  <c r="O60" i="195"/>
  <c r="O84" i="195"/>
  <c r="P84" i="195" s="1"/>
  <c r="O61" i="195"/>
  <c r="O69" i="195"/>
  <c r="O72" i="195"/>
  <c r="O89" i="195"/>
  <c r="P89" i="195" s="1"/>
  <c r="O80" i="195"/>
  <c r="O96" i="195"/>
  <c r="O81" i="195"/>
  <c r="P27" i="193"/>
  <c r="P23" i="193"/>
  <c r="H25" i="195"/>
  <c r="M53" i="195"/>
  <c r="M57" i="195"/>
  <c r="M74" i="195"/>
  <c r="M94" i="195"/>
  <c r="M69" i="195"/>
  <c r="M73" i="195"/>
  <c r="M85" i="195"/>
  <c r="M89" i="195"/>
  <c r="M60" i="195"/>
  <c r="M84" i="195"/>
  <c r="M71" i="195"/>
  <c r="M83" i="195"/>
  <c r="M95" i="195"/>
  <c r="M58" i="195"/>
  <c r="M96" i="195"/>
  <c r="M79" i="195"/>
  <c r="M91" i="195"/>
  <c r="M72" i="195"/>
  <c r="V59" i="193"/>
  <c r="U53" i="195"/>
  <c r="U57" i="195"/>
  <c r="U74" i="195"/>
  <c r="U94" i="195"/>
  <c r="U61" i="195"/>
  <c r="U69" i="195"/>
  <c r="U73" i="195"/>
  <c r="U85" i="195"/>
  <c r="U89" i="195"/>
  <c r="U93" i="195"/>
  <c r="U95" i="195"/>
  <c r="U60" i="195"/>
  <c r="U71" i="195"/>
  <c r="U87" i="195"/>
  <c r="U72" i="195"/>
  <c r="U58" i="195"/>
  <c r="U91" i="195"/>
  <c r="U80" i="195"/>
  <c r="V24" i="193"/>
  <c r="V36" i="193"/>
  <c r="K61" i="195"/>
  <c r="L61" i="195" s="1"/>
  <c r="K69" i="195"/>
  <c r="L69" i="195" s="1"/>
  <c r="K73" i="195"/>
  <c r="L73" i="195" s="1"/>
  <c r="K81" i="195"/>
  <c r="L81" i="195" s="1"/>
  <c r="K85" i="195"/>
  <c r="L85" i="195" s="1"/>
  <c r="K89" i="195"/>
  <c r="L89" i="195" s="1"/>
  <c r="K93" i="195"/>
  <c r="L93" i="195" s="1"/>
  <c r="K60" i="195"/>
  <c r="L60" i="195" s="1"/>
  <c r="K72" i="195"/>
  <c r="L72" i="195" s="1"/>
  <c r="K84" i="195"/>
  <c r="K58" i="195"/>
  <c r="L58" i="195" s="1"/>
  <c r="K83" i="195"/>
  <c r="L83" i="195" s="1"/>
  <c r="K91" i="195"/>
  <c r="L91" i="195" s="1"/>
  <c r="K79" i="195"/>
  <c r="L79" i="195" s="1"/>
  <c r="K71" i="195"/>
  <c r="L71" i="195" s="1"/>
  <c r="K82" i="195"/>
  <c r="K53" i="195"/>
  <c r="L53" i="195" s="1"/>
  <c r="K95" i="195"/>
  <c r="L95" i="195" s="1"/>
  <c r="T24" i="193"/>
  <c r="S61" i="195"/>
  <c r="S69" i="195"/>
  <c r="S81" i="195"/>
  <c r="S85" i="195"/>
  <c r="T85" i="195" s="1"/>
  <c r="S93" i="195"/>
  <c r="S80" i="195"/>
  <c r="S84" i="195"/>
  <c r="S96" i="195"/>
  <c r="T96" i="195" s="1"/>
  <c r="S83" i="195"/>
  <c r="S53" i="195"/>
  <c r="S94" i="195"/>
  <c r="S71" i="195"/>
  <c r="S57" i="195"/>
  <c r="S79" i="195"/>
  <c r="S95" i="195"/>
  <c r="S82" i="195"/>
  <c r="T82" i="195" s="1"/>
  <c r="P46" i="193"/>
  <c r="M25" i="198"/>
  <c r="U25" i="198"/>
  <c r="M28" i="195"/>
  <c r="N40" i="195" s="1"/>
  <c r="U28" i="195"/>
  <c r="L20" i="195"/>
  <c r="L25" i="195"/>
  <c r="L26" i="193"/>
  <c r="J45" i="193"/>
  <c r="I60" i="195"/>
  <c r="I58" i="195"/>
  <c r="I79" i="195"/>
  <c r="I91" i="195"/>
  <c r="I95" i="195"/>
  <c r="I57" i="195"/>
  <c r="I82" i="195"/>
  <c r="I61" i="195"/>
  <c r="I81" i="195"/>
  <c r="I93" i="195"/>
  <c r="I73" i="195"/>
  <c r="I85" i="195"/>
  <c r="I53" i="195"/>
  <c r="I96" i="195"/>
  <c r="I89" i="195"/>
  <c r="Q60" i="195"/>
  <c r="Q72" i="195"/>
  <c r="Q80" i="195"/>
  <c r="Q84" i="195"/>
  <c r="Q96" i="195"/>
  <c r="Q58" i="195"/>
  <c r="Q71" i="195"/>
  <c r="Q79" i="195"/>
  <c r="Q87" i="195"/>
  <c r="Q91" i="195"/>
  <c r="Q95" i="195"/>
  <c r="Q57" i="195"/>
  <c r="Q74" i="195"/>
  <c r="Q82" i="195"/>
  <c r="Q69" i="195"/>
  <c r="Q85" i="195"/>
  <c r="Q93" i="195"/>
  <c r="Q53" i="195"/>
  <c r="Q89" i="195"/>
  <c r="E60" i="195"/>
  <c r="E84" i="195"/>
  <c r="E53" i="195"/>
  <c r="E94" i="195"/>
  <c r="E58" i="195"/>
  <c r="E95" i="195"/>
  <c r="E73" i="195"/>
  <c r="E81" i="195"/>
  <c r="E89" i="195"/>
  <c r="E57" i="195"/>
  <c r="E74" i="195"/>
  <c r="E79" i="195"/>
  <c r="E83" i="195"/>
  <c r="E91" i="195"/>
  <c r="E25" i="198"/>
  <c r="E28" i="195"/>
  <c r="F32" i="195" s="1"/>
  <c r="D46" i="193"/>
  <c r="C72" i="195"/>
  <c r="C80" i="195"/>
  <c r="D80" i="195" s="1"/>
  <c r="C96" i="195"/>
  <c r="D96" i="195" s="1"/>
  <c r="C57" i="195"/>
  <c r="D57" i="195" s="1"/>
  <c r="C74" i="195"/>
  <c r="D74" i="195" s="1"/>
  <c r="C58" i="195"/>
  <c r="D58" i="195" s="1"/>
  <c r="C95" i="195"/>
  <c r="D95" i="195" s="1"/>
  <c r="C73" i="195"/>
  <c r="D73" i="195" s="1"/>
  <c r="C81" i="195"/>
  <c r="D81" i="195" s="1"/>
  <c r="C89" i="195"/>
  <c r="D89" i="195" s="1"/>
  <c r="C53" i="195"/>
  <c r="D53" i="195" s="1"/>
  <c r="C94" i="195"/>
  <c r="D94" i="195" s="1"/>
  <c r="C71" i="195"/>
  <c r="D71" i="195" s="1"/>
  <c r="C83" i="195"/>
  <c r="D83" i="195" s="1"/>
  <c r="C91" i="195"/>
  <c r="D91" i="195" s="1"/>
  <c r="C25" i="198"/>
  <c r="D21" i="193"/>
  <c r="D26" i="193"/>
  <c r="C33" i="175"/>
  <c r="D33" i="175" s="1"/>
  <c r="C33" i="174"/>
  <c r="F28" i="173"/>
  <c r="V25" i="173"/>
  <c r="V59" i="173"/>
  <c r="P26" i="173"/>
  <c r="R25" i="174"/>
  <c r="L21" i="175"/>
  <c r="T21" i="175"/>
  <c r="L19" i="174"/>
  <c r="V55" i="175"/>
  <c r="V59" i="175"/>
  <c r="L23" i="173"/>
  <c r="N20" i="174"/>
  <c r="V19" i="174"/>
  <c r="V59" i="174"/>
  <c r="T26" i="172"/>
  <c r="F26" i="172"/>
  <c r="N21" i="172"/>
  <c r="V55" i="172"/>
  <c r="V59" i="172"/>
  <c r="L20" i="172"/>
  <c r="C33" i="170"/>
  <c r="D33" i="170" s="1"/>
  <c r="V55" i="168"/>
  <c r="V59" i="168"/>
  <c r="P21" i="168"/>
  <c r="J27" i="168"/>
  <c r="R20" i="168"/>
  <c r="F21" i="169"/>
  <c r="V55" i="169"/>
  <c r="V59" i="169"/>
  <c r="J26" i="169"/>
  <c r="R19" i="169"/>
  <c r="T26" i="169"/>
  <c r="C33" i="169"/>
  <c r="C33" i="168"/>
  <c r="C33" i="167"/>
  <c r="D33" i="167" s="1"/>
  <c r="D97" i="163"/>
  <c r="D59" i="163"/>
  <c r="U116" i="194"/>
  <c r="V116" i="194" s="1"/>
  <c r="K111" i="195"/>
  <c r="L111" i="195" s="1"/>
  <c r="S111" i="195"/>
  <c r="M111" i="195"/>
  <c r="I111" i="195"/>
  <c r="G111" i="195"/>
  <c r="E111" i="195"/>
  <c r="C111" i="195"/>
  <c r="D111" i="195" s="1"/>
  <c r="E33" i="171"/>
  <c r="C28" i="171"/>
  <c r="D67" i="171" s="1"/>
  <c r="E33" i="177"/>
  <c r="E33" i="160"/>
  <c r="C28" i="160"/>
  <c r="D31" i="160"/>
  <c r="C33" i="162"/>
  <c r="E33" i="162"/>
  <c r="T19" i="169"/>
  <c r="T21" i="169"/>
  <c r="J25" i="165"/>
  <c r="P20" i="161"/>
  <c r="E33" i="178"/>
  <c r="S33" i="15"/>
  <c r="K33" i="15"/>
  <c r="M33" i="15"/>
  <c r="R20" i="161"/>
  <c r="R20" i="174"/>
  <c r="R21" i="174"/>
  <c r="R20" i="169"/>
  <c r="P21" i="173"/>
  <c r="J19" i="169"/>
  <c r="R21" i="169"/>
  <c r="R26" i="161"/>
  <c r="L20" i="175"/>
  <c r="J25" i="169"/>
  <c r="J21" i="169"/>
  <c r="P20" i="170"/>
  <c r="R25" i="165"/>
  <c r="T26" i="161"/>
  <c r="T19" i="172"/>
  <c r="T19" i="161"/>
  <c r="T19" i="175"/>
  <c r="V19" i="161"/>
  <c r="V21" i="161"/>
  <c r="V21" i="170"/>
  <c r="V25" i="161"/>
  <c r="T27" i="175"/>
  <c r="R25" i="161"/>
  <c r="R27" i="161"/>
  <c r="N33" i="172"/>
  <c r="L19" i="175"/>
  <c r="L25" i="173"/>
  <c r="J27" i="163"/>
  <c r="J27" i="159"/>
  <c r="J19" i="163"/>
  <c r="J25" i="168"/>
  <c r="J26" i="168"/>
  <c r="H19" i="167"/>
  <c r="L19" i="164"/>
  <c r="P25" i="168"/>
  <c r="L27" i="173"/>
  <c r="N21" i="174"/>
  <c r="T19" i="164"/>
  <c r="P33" i="167"/>
  <c r="H24" i="161"/>
  <c r="H21" i="167"/>
  <c r="D25" i="173"/>
  <c r="C33" i="173"/>
  <c r="D33" i="173" s="1"/>
  <c r="D19" i="163"/>
  <c r="C33" i="163"/>
  <c r="D33" i="163" s="1"/>
  <c r="D19" i="158"/>
  <c r="C33" i="158"/>
  <c r="D33" i="158" s="1"/>
  <c r="D24" i="161"/>
  <c r="C33" i="161"/>
  <c r="D33" i="161" s="1"/>
  <c r="D21" i="175"/>
  <c r="D19" i="161"/>
  <c r="D21" i="161"/>
  <c r="D21" i="173"/>
  <c r="D63" i="160"/>
  <c r="D32" i="168"/>
  <c r="D21" i="169"/>
  <c r="C111" i="169"/>
  <c r="D111" i="169" s="1"/>
  <c r="D31" i="159"/>
  <c r="D58" i="159"/>
  <c r="C112" i="159"/>
  <c r="D112" i="159" s="1"/>
  <c r="D74" i="159"/>
  <c r="D82" i="159"/>
  <c r="D94" i="159"/>
  <c r="D55" i="159"/>
  <c r="D60" i="159"/>
  <c r="D71" i="159"/>
  <c r="D81" i="159"/>
  <c r="D87" i="159"/>
  <c r="D53" i="159"/>
  <c r="D61" i="159"/>
  <c r="D83" i="159"/>
  <c r="D89" i="159"/>
  <c r="D96" i="159"/>
  <c r="C111" i="159"/>
  <c r="D111" i="159" s="1"/>
  <c r="D69" i="159"/>
  <c r="D79" i="159"/>
  <c r="D72" i="159"/>
  <c r="D80" i="159"/>
  <c r="D91" i="159"/>
  <c r="D52" i="159"/>
  <c r="D73" i="159"/>
  <c r="D84" i="159"/>
  <c r="D93" i="159"/>
  <c r="D85" i="159"/>
  <c r="D57" i="159"/>
  <c r="D95" i="159"/>
  <c r="D19" i="165"/>
  <c r="C111" i="165"/>
  <c r="D111" i="165" s="1"/>
  <c r="D26" i="168"/>
  <c r="D115" i="164"/>
  <c r="C112" i="164"/>
  <c r="D112" i="164" s="1"/>
  <c r="C111" i="167"/>
  <c r="D111" i="167" s="1"/>
  <c r="C112" i="167"/>
  <c r="D112" i="167" s="1"/>
  <c r="D25" i="168"/>
  <c r="C111" i="171"/>
  <c r="D75" i="171"/>
  <c r="C112" i="174"/>
  <c r="D112" i="174" s="1"/>
  <c r="C111" i="174"/>
  <c r="D111" i="174" s="1"/>
  <c r="D28" i="175"/>
  <c r="C111" i="175"/>
  <c r="C112" i="175"/>
  <c r="D112" i="175" s="1"/>
  <c r="D58" i="161"/>
  <c r="D74" i="161"/>
  <c r="D82" i="161"/>
  <c r="D94" i="161"/>
  <c r="D57" i="161"/>
  <c r="D73" i="161"/>
  <c r="D79" i="161"/>
  <c r="D84" i="161"/>
  <c r="D89" i="161"/>
  <c r="D95" i="161"/>
  <c r="D71" i="161"/>
  <c r="D85" i="161"/>
  <c r="D60" i="161"/>
  <c r="D69" i="161"/>
  <c r="D80" i="161"/>
  <c r="D53" i="161"/>
  <c r="D61" i="161"/>
  <c r="D72" i="161"/>
  <c r="D81" i="161"/>
  <c r="D91" i="161"/>
  <c r="D83" i="161"/>
  <c r="D93" i="161"/>
  <c r="D87" i="161"/>
  <c r="C111" i="161"/>
  <c r="D111" i="161" s="1"/>
  <c r="D96" i="161"/>
  <c r="D52" i="161"/>
  <c r="D24" i="158"/>
  <c r="D58" i="158"/>
  <c r="C112" i="158"/>
  <c r="D112" i="158" s="1"/>
  <c r="D74" i="158"/>
  <c r="D82" i="158"/>
  <c r="D94" i="158"/>
  <c r="D53" i="158"/>
  <c r="C111" i="158"/>
  <c r="C116" i="158" s="1"/>
  <c r="D116" i="158" s="1"/>
  <c r="D69" i="158"/>
  <c r="D80" i="158"/>
  <c r="D85" i="158"/>
  <c r="D96" i="158"/>
  <c r="D71" i="158"/>
  <c r="D84" i="158"/>
  <c r="D73" i="158"/>
  <c r="D83" i="158"/>
  <c r="D93" i="158"/>
  <c r="D52" i="158"/>
  <c r="D57" i="158"/>
  <c r="D87" i="158"/>
  <c r="D95" i="158"/>
  <c r="D60" i="158"/>
  <c r="D79" i="158"/>
  <c r="D89" i="158"/>
  <c r="D61" i="158"/>
  <c r="D72" i="158"/>
  <c r="D81" i="158"/>
  <c r="D58" i="163"/>
  <c r="D55" i="163"/>
  <c r="D60" i="163"/>
  <c r="D71" i="163"/>
  <c r="D79" i="163"/>
  <c r="D83" i="163"/>
  <c r="D87" i="163"/>
  <c r="D91" i="163"/>
  <c r="D95" i="163"/>
  <c r="C111" i="163"/>
  <c r="D111" i="163" s="1"/>
  <c r="D73" i="163"/>
  <c r="D84" i="163"/>
  <c r="D89" i="163"/>
  <c r="D94" i="163"/>
  <c r="D61" i="163"/>
  <c r="D69" i="163"/>
  <c r="D85" i="163"/>
  <c r="D53" i="163"/>
  <c r="D72" i="163"/>
  <c r="D80" i="163"/>
  <c r="D93" i="163"/>
  <c r="D52" i="163"/>
  <c r="D74" i="163"/>
  <c r="D81" i="163"/>
  <c r="D96" i="163"/>
  <c r="D57" i="163"/>
  <c r="D82" i="163"/>
  <c r="D20" i="168"/>
  <c r="C112" i="173"/>
  <c r="D112" i="173" s="1"/>
  <c r="D23" i="161"/>
  <c r="D23" i="170"/>
  <c r="V53" i="169"/>
  <c r="V57" i="169"/>
  <c r="V61" i="169"/>
  <c r="V69" i="169"/>
  <c r="V73" i="169"/>
  <c r="V81" i="169"/>
  <c r="V85" i="169"/>
  <c r="V89" i="169"/>
  <c r="V93" i="169"/>
  <c r="V97" i="169"/>
  <c r="V83" i="169"/>
  <c r="V94" i="169"/>
  <c r="V58" i="169"/>
  <c r="V74" i="169"/>
  <c r="V79" i="169"/>
  <c r="V84" i="169"/>
  <c r="V95" i="169"/>
  <c r="V96" i="169"/>
  <c r="V87" i="169"/>
  <c r="V52" i="169"/>
  <c r="U111" i="169"/>
  <c r="V111" i="169" s="1"/>
  <c r="V80" i="169"/>
  <c r="V91" i="169"/>
  <c r="V82" i="169"/>
  <c r="V60" i="169"/>
  <c r="V71" i="169"/>
  <c r="V53" i="173"/>
  <c r="V61" i="173"/>
  <c r="V69" i="173"/>
  <c r="V81" i="173"/>
  <c r="V85" i="173"/>
  <c r="V93" i="173"/>
  <c r="V97" i="173"/>
  <c r="U112" i="173"/>
  <c r="V112" i="173" s="1"/>
  <c r="V72" i="173"/>
  <c r="V83" i="173"/>
  <c r="V94" i="173"/>
  <c r="V58" i="173"/>
  <c r="V74" i="173"/>
  <c r="V79" i="173"/>
  <c r="V84" i="173"/>
  <c r="U111" i="173"/>
  <c r="V80" i="173"/>
  <c r="V91" i="173"/>
  <c r="V71" i="173"/>
  <c r="V82" i="173"/>
  <c r="V96" i="173"/>
  <c r="V87" i="173"/>
  <c r="V55" i="173"/>
  <c r="V24" i="168"/>
  <c r="V53" i="168"/>
  <c r="V61" i="168"/>
  <c r="V69" i="168"/>
  <c r="V81" i="168"/>
  <c r="V85" i="168"/>
  <c r="V89" i="168"/>
  <c r="V93" i="168"/>
  <c r="V97" i="168"/>
  <c r="V60" i="168"/>
  <c r="V71" i="168"/>
  <c r="V82" i="168"/>
  <c r="V87" i="168"/>
  <c r="U112" i="168"/>
  <c r="V112" i="168" s="1"/>
  <c r="V72" i="168"/>
  <c r="V83" i="168"/>
  <c r="V94" i="168"/>
  <c r="V74" i="168"/>
  <c r="V84" i="168"/>
  <c r="V95" i="168"/>
  <c r="V52" i="168"/>
  <c r="V96" i="168"/>
  <c r="V58" i="168"/>
  <c r="V79" i="168"/>
  <c r="V91" i="168"/>
  <c r="V80" i="168"/>
  <c r="V24" i="172"/>
  <c r="V53" i="172"/>
  <c r="V57" i="172"/>
  <c r="V69" i="172"/>
  <c r="V73" i="172"/>
  <c r="V81" i="172"/>
  <c r="V85" i="172"/>
  <c r="V89" i="172"/>
  <c r="V97" i="172"/>
  <c r="V71" i="172"/>
  <c r="V87" i="172"/>
  <c r="V72" i="172"/>
  <c r="V83" i="172"/>
  <c r="V58" i="172"/>
  <c r="V79" i="172"/>
  <c r="V52" i="172"/>
  <c r="U111" i="172"/>
  <c r="V111" i="172" s="1"/>
  <c r="V80" i="172"/>
  <c r="V91" i="172"/>
  <c r="V74" i="172"/>
  <c r="V84" i="172"/>
  <c r="V95" i="172"/>
  <c r="V96" i="172"/>
  <c r="V113" i="175"/>
  <c r="V53" i="175"/>
  <c r="V57" i="175"/>
  <c r="V61" i="175"/>
  <c r="V69" i="175"/>
  <c r="V74" i="175"/>
  <c r="V82" i="175"/>
  <c r="V94" i="175"/>
  <c r="V60" i="175"/>
  <c r="V71" i="175"/>
  <c r="V79" i="175"/>
  <c r="V83" i="175"/>
  <c r="V87" i="175"/>
  <c r="V91" i="175"/>
  <c r="V95" i="175"/>
  <c r="V72" i="175"/>
  <c r="V80" i="175"/>
  <c r="V96" i="175"/>
  <c r="V73" i="175"/>
  <c r="V81" i="175"/>
  <c r="V89" i="175"/>
  <c r="V97" i="175"/>
  <c r="V84" i="175"/>
  <c r="V58" i="175"/>
  <c r="V85" i="175"/>
  <c r="V93" i="175"/>
  <c r="V71" i="158"/>
  <c r="V79" i="158"/>
  <c r="V83" i="158"/>
  <c r="V87" i="158"/>
  <c r="V95" i="158"/>
  <c r="V84" i="158"/>
  <c r="V89" i="158"/>
  <c r="V94" i="158"/>
  <c r="V53" i="158"/>
  <c r="V58" i="158"/>
  <c r="V74" i="158"/>
  <c r="V80" i="158"/>
  <c r="V85" i="158"/>
  <c r="V96" i="158"/>
  <c r="V60" i="158"/>
  <c r="V81" i="158"/>
  <c r="V61" i="158"/>
  <c r="V72" i="158"/>
  <c r="V82" i="158"/>
  <c r="V93" i="158"/>
  <c r="V97" i="158"/>
  <c r="V52" i="158"/>
  <c r="V25" i="168"/>
  <c r="V24" i="159"/>
  <c r="U111" i="159"/>
  <c r="V79" i="159"/>
  <c r="V83" i="159"/>
  <c r="V91" i="159"/>
  <c r="V95" i="159"/>
  <c r="V53" i="159"/>
  <c r="V58" i="159"/>
  <c r="V69" i="159"/>
  <c r="V74" i="159"/>
  <c r="V80" i="159"/>
  <c r="V85" i="159"/>
  <c r="V97" i="159"/>
  <c r="V61" i="159"/>
  <c r="V72" i="159"/>
  <c r="V82" i="159"/>
  <c r="V93" i="159"/>
  <c r="U112" i="159"/>
  <c r="V112" i="159" s="1"/>
  <c r="V73" i="159"/>
  <c r="V94" i="159"/>
  <c r="V89" i="159"/>
  <c r="V57" i="159"/>
  <c r="V53" i="164"/>
  <c r="V57" i="164"/>
  <c r="V61" i="164"/>
  <c r="V69" i="164"/>
  <c r="V73" i="164"/>
  <c r="V85" i="164"/>
  <c r="V89" i="164"/>
  <c r="V93" i="164"/>
  <c r="U111" i="164"/>
  <c r="V111" i="164" s="1"/>
  <c r="V91" i="164"/>
  <c r="V96" i="164"/>
  <c r="V58" i="164"/>
  <c r="V72" i="164"/>
  <c r="V79" i="164"/>
  <c r="V94" i="164"/>
  <c r="V60" i="164"/>
  <c r="V74" i="164"/>
  <c r="V82" i="164"/>
  <c r="U112" i="164"/>
  <c r="V112" i="164" s="1"/>
  <c r="V44" i="161"/>
  <c r="U111" i="161"/>
  <c r="V111" i="161" s="1"/>
  <c r="V71" i="161"/>
  <c r="V79" i="161"/>
  <c r="V83" i="161"/>
  <c r="V87" i="161"/>
  <c r="V91" i="161"/>
  <c r="V95" i="161"/>
  <c r="V61" i="161"/>
  <c r="V72" i="161"/>
  <c r="V82" i="161"/>
  <c r="V93" i="161"/>
  <c r="V57" i="161"/>
  <c r="V84" i="161"/>
  <c r="V89" i="161"/>
  <c r="V94" i="161"/>
  <c r="V53" i="161"/>
  <c r="V74" i="161"/>
  <c r="V85" i="161"/>
  <c r="V96" i="161"/>
  <c r="V97" i="161"/>
  <c r="V69" i="161"/>
  <c r="V80" i="161"/>
  <c r="V81" i="161"/>
  <c r="V58" i="161"/>
  <c r="V60" i="161"/>
  <c r="V24" i="163"/>
  <c r="V79" i="163"/>
  <c r="V85" i="163"/>
  <c r="V89" i="163"/>
  <c r="V93" i="163"/>
  <c r="V57" i="163"/>
  <c r="V72" i="163"/>
  <c r="V84" i="163"/>
  <c r="V53" i="163"/>
  <c r="U112" i="163"/>
  <c r="V112" i="163" s="1"/>
  <c r="V82" i="163"/>
  <c r="V96" i="163"/>
  <c r="V74" i="163"/>
  <c r="V83" i="163"/>
  <c r="V91" i="163"/>
  <c r="V58" i="163"/>
  <c r="V52" i="163"/>
  <c r="V61" i="163"/>
  <c r="V80" i="163"/>
  <c r="V94" i="163"/>
  <c r="V69" i="163"/>
  <c r="V53" i="165"/>
  <c r="V57" i="165"/>
  <c r="V61" i="165"/>
  <c r="V60" i="165"/>
  <c r="V69" i="165"/>
  <c r="V81" i="165"/>
  <c r="V89" i="165"/>
  <c r="V93" i="165"/>
  <c r="V97" i="165"/>
  <c r="V74" i="165"/>
  <c r="V79" i="165"/>
  <c r="V84" i="165"/>
  <c r="V95" i="165"/>
  <c r="V58" i="165"/>
  <c r="V80" i="165"/>
  <c r="V91" i="165"/>
  <c r="V96" i="165"/>
  <c r="U111" i="165"/>
  <c r="V111" i="165" s="1"/>
  <c r="V71" i="165"/>
  <c r="V82" i="165"/>
  <c r="U112" i="165"/>
  <c r="V112" i="165" s="1"/>
  <c r="V72" i="165"/>
  <c r="V83" i="165"/>
  <c r="V94" i="165"/>
  <c r="V87" i="165"/>
  <c r="V52" i="165"/>
  <c r="V53" i="167"/>
  <c r="V57" i="167"/>
  <c r="V69" i="167"/>
  <c r="V73" i="167"/>
  <c r="V81" i="167"/>
  <c r="V85" i="167"/>
  <c r="V89" i="167"/>
  <c r="V97" i="167"/>
  <c r="U111" i="167"/>
  <c r="V111" i="167" s="1"/>
  <c r="V91" i="167"/>
  <c r="V96" i="167"/>
  <c r="V60" i="167"/>
  <c r="V82" i="167"/>
  <c r="V83" i="167"/>
  <c r="V94" i="167"/>
  <c r="V74" i="167"/>
  <c r="V84" i="167"/>
  <c r="V95" i="167"/>
  <c r="V58" i="167"/>
  <c r="V52" i="167"/>
  <c r="V79" i="167"/>
  <c r="V26" i="168"/>
  <c r="V44" i="170"/>
  <c r="V53" i="170"/>
  <c r="V57" i="170"/>
  <c r="V61" i="170"/>
  <c r="V69" i="170"/>
  <c r="V73" i="170"/>
  <c r="V85" i="170"/>
  <c r="V89" i="170"/>
  <c r="V93" i="170"/>
  <c r="V58" i="170"/>
  <c r="V74" i="170"/>
  <c r="V79" i="170"/>
  <c r="V84" i="170"/>
  <c r="V95" i="170"/>
  <c r="U111" i="170"/>
  <c r="V111" i="170" s="1"/>
  <c r="V91" i="170"/>
  <c r="V96" i="170"/>
  <c r="V60" i="170"/>
  <c r="V82" i="170"/>
  <c r="V94" i="170"/>
  <c r="V83" i="170"/>
  <c r="V36" i="174"/>
  <c r="V53" i="174"/>
  <c r="V57" i="174"/>
  <c r="V61" i="174"/>
  <c r="V69" i="174"/>
  <c r="V73" i="174"/>
  <c r="V81" i="174"/>
  <c r="V85" i="174"/>
  <c r="V93" i="174"/>
  <c r="V97" i="174"/>
  <c r="V58" i="174"/>
  <c r="V74" i="174"/>
  <c r="V79" i="174"/>
  <c r="V84" i="174"/>
  <c r="V95" i="174"/>
  <c r="V80" i="174"/>
  <c r="V91" i="174"/>
  <c r="V96" i="174"/>
  <c r="V71" i="174"/>
  <c r="V82" i="174"/>
  <c r="V72" i="174"/>
  <c r="V83" i="174"/>
  <c r="V55" i="174"/>
  <c r="V87" i="174"/>
  <c r="V52" i="174"/>
  <c r="V24" i="161"/>
  <c r="S111" i="167"/>
  <c r="T111" i="167" s="1"/>
  <c r="T32" i="168"/>
  <c r="T21" i="165"/>
  <c r="S112" i="165"/>
  <c r="T112" i="165" s="1"/>
  <c r="S111" i="165"/>
  <c r="S116" i="165" s="1"/>
  <c r="T116" i="165" s="1"/>
  <c r="T114" i="172"/>
  <c r="T32" i="175"/>
  <c r="S112" i="175"/>
  <c r="T112" i="175" s="1"/>
  <c r="T23" i="165"/>
  <c r="T24" i="158"/>
  <c r="T57" i="158"/>
  <c r="T69" i="158"/>
  <c r="T73" i="158"/>
  <c r="T85" i="158"/>
  <c r="T89" i="158"/>
  <c r="S111" i="158"/>
  <c r="T111" i="158" s="1"/>
  <c r="T91" i="158"/>
  <c r="T96" i="158"/>
  <c r="T71" i="158"/>
  <c r="T83" i="158"/>
  <c r="T60" i="158"/>
  <c r="T72" i="158"/>
  <c r="S112" i="158"/>
  <c r="T52" i="158"/>
  <c r="T95" i="158"/>
  <c r="T26" i="159"/>
  <c r="T61" i="159"/>
  <c r="T81" i="159"/>
  <c r="T93" i="159"/>
  <c r="T60" i="159"/>
  <c r="T82" i="159"/>
  <c r="T87" i="159"/>
  <c r="S112" i="159"/>
  <c r="T112" i="159" s="1"/>
  <c r="T83" i="159"/>
  <c r="S111" i="159"/>
  <c r="T111" i="159" s="1"/>
  <c r="T79" i="159"/>
  <c r="T72" i="159"/>
  <c r="T84" i="159"/>
  <c r="T95" i="159"/>
  <c r="T74" i="159"/>
  <c r="T52" i="159"/>
  <c r="T80" i="159"/>
  <c r="T53" i="163"/>
  <c r="T61" i="163"/>
  <c r="T69" i="163"/>
  <c r="T60" i="163"/>
  <c r="T71" i="163"/>
  <c r="T81" i="163"/>
  <c r="T89" i="163"/>
  <c r="S111" i="163"/>
  <c r="T111" i="163" s="1"/>
  <c r="T74" i="163"/>
  <c r="T96" i="163"/>
  <c r="S112" i="163"/>
  <c r="T112" i="163" s="1"/>
  <c r="T79" i="163"/>
  <c r="T94" i="163"/>
  <c r="T58" i="163"/>
  <c r="T83" i="163"/>
  <c r="T95" i="163"/>
  <c r="T21" i="168"/>
  <c r="T25" i="168"/>
  <c r="T24" i="169"/>
  <c r="T20" i="175"/>
  <c r="T25" i="175"/>
  <c r="T113" i="161"/>
  <c r="T53" i="161"/>
  <c r="T57" i="161"/>
  <c r="T61" i="161"/>
  <c r="T69" i="161"/>
  <c r="T81" i="161"/>
  <c r="T85" i="161"/>
  <c r="T93" i="161"/>
  <c r="T74" i="161"/>
  <c r="T84" i="161"/>
  <c r="T95" i="161"/>
  <c r="T71" i="161"/>
  <c r="T80" i="161"/>
  <c r="T82" i="161"/>
  <c r="T52" i="161"/>
  <c r="T83" i="161"/>
  <c r="T96" i="161"/>
  <c r="T87" i="161"/>
  <c r="T91" i="161"/>
  <c r="T26" i="163"/>
  <c r="T115" i="164"/>
  <c r="S111" i="164"/>
  <c r="S112" i="164"/>
  <c r="T112" i="164" s="1"/>
  <c r="T20" i="165"/>
  <c r="T24" i="170"/>
  <c r="S111" i="170"/>
  <c r="T111" i="170" s="1"/>
  <c r="T25" i="172"/>
  <c r="S112" i="173"/>
  <c r="T26" i="175"/>
  <c r="R23" i="159"/>
  <c r="R53" i="159"/>
  <c r="R57" i="159"/>
  <c r="R61" i="159"/>
  <c r="R69" i="159"/>
  <c r="R81" i="159"/>
  <c r="R85" i="159"/>
  <c r="R89" i="159"/>
  <c r="R93" i="159"/>
  <c r="R72" i="159"/>
  <c r="R83" i="159"/>
  <c r="R94" i="159"/>
  <c r="R58" i="159"/>
  <c r="R71" i="159"/>
  <c r="R79" i="159"/>
  <c r="R55" i="159"/>
  <c r="R95" i="159"/>
  <c r="Q111" i="159"/>
  <c r="R87" i="159"/>
  <c r="R96" i="159"/>
  <c r="R60" i="159"/>
  <c r="R80" i="159"/>
  <c r="R74" i="159"/>
  <c r="R52" i="159"/>
  <c r="R82" i="159"/>
  <c r="R91" i="159"/>
  <c r="R57" i="158"/>
  <c r="R61" i="158"/>
  <c r="R73" i="158"/>
  <c r="R81" i="158"/>
  <c r="R93" i="158"/>
  <c r="R60" i="158"/>
  <c r="R82" i="158"/>
  <c r="R87" i="158"/>
  <c r="Q111" i="158"/>
  <c r="R111" i="158" s="1"/>
  <c r="R74" i="158"/>
  <c r="R80" i="158"/>
  <c r="Q112" i="158"/>
  <c r="R112" i="158" s="1"/>
  <c r="R72" i="158"/>
  <c r="R83" i="158"/>
  <c r="R91" i="158"/>
  <c r="R52" i="158"/>
  <c r="R84" i="158"/>
  <c r="R94" i="158"/>
  <c r="R58" i="158"/>
  <c r="R96" i="158"/>
  <c r="Q112" i="165"/>
  <c r="R112" i="165" s="1"/>
  <c r="Q111" i="165"/>
  <c r="Q111" i="170"/>
  <c r="R115" i="173"/>
  <c r="Q112" i="173"/>
  <c r="R112" i="173" s="1"/>
  <c r="Q111" i="173"/>
  <c r="R32" i="174"/>
  <c r="Q111" i="175"/>
  <c r="R111" i="175" s="1"/>
  <c r="R24" i="174"/>
  <c r="R23" i="163"/>
  <c r="R53" i="163"/>
  <c r="R69" i="163"/>
  <c r="R82" i="163"/>
  <c r="R94" i="163"/>
  <c r="R93" i="163"/>
  <c r="R58" i="163"/>
  <c r="R91" i="163"/>
  <c r="Q111" i="163"/>
  <c r="R111" i="163" s="1"/>
  <c r="R79" i="163"/>
  <c r="R85" i="163"/>
  <c r="R60" i="163"/>
  <c r="R71" i="163"/>
  <c r="R95" i="163"/>
  <c r="R96" i="163"/>
  <c r="R81" i="163"/>
  <c r="R52" i="163"/>
  <c r="R45" i="161"/>
  <c r="R53" i="161"/>
  <c r="R61" i="161"/>
  <c r="R69" i="161"/>
  <c r="R73" i="161"/>
  <c r="R81" i="161"/>
  <c r="R85" i="161"/>
  <c r="R89" i="161"/>
  <c r="R93" i="161"/>
  <c r="Q111" i="161"/>
  <c r="R80" i="161"/>
  <c r="R91" i="161"/>
  <c r="R96" i="161"/>
  <c r="R74" i="161"/>
  <c r="R82" i="161"/>
  <c r="R95" i="161"/>
  <c r="R84" i="161"/>
  <c r="R94" i="161"/>
  <c r="R52" i="161"/>
  <c r="R58" i="161"/>
  <c r="R87" i="161"/>
  <c r="Q112" i="161"/>
  <c r="R112" i="161" s="1"/>
  <c r="R71" i="161"/>
  <c r="R79" i="161"/>
  <c r="R72" i="161"/>
  <c r="Q112" i="167"/>
  <c r="R112" i="167" s="1"/>
  <c r="Q111" i="167"/>
  <c r="R111" i="167" s="1"/>
  <c r="R23" i="168"/>
  <c r="Q112" i="168"/>
  <c r="R112" i="168" s="1"/>
  <c r="Q111" i="168"/>
  <c r="R25" i="163"/>
  <c r="R19" i="167"/>
  <c r="R25" i="172"/>
  <c r="P26" i="165"/>
  <c r="O111" i="165"/>
  <c r="P111" i="165" s="1"/>
  <c r="O112" i="165"/>
  <c r="P112" i="165" s="1"/>
  <c r="P58" i="161"/>
  <c r="P74" i="161"/>
  <c r="P82" i="161"/>
  <c r="P60" i="161"/>
  <c r="P71" i="161"/>
  <c r="P81" i="161"/>
  <c r="P87" i="161"/>
  <c r="P53" i="161"/>
  <c r="P61" i="161"/>
  <c r="P83" i="161"/>
  <c r="P89" i="161"/>
  <c r="P96" i="161"/>
  <c r="P57" i="161"/>
  <c r="P85" i="161"/>
  <c r="P95" i="161"/>
  <c r="O111" i="161"/>
  <c r="P69" i="161"/>
  <c r="P72" i="161"/>
  <c r="P80" i="161"/>
  <c r="P91" i="161"/>
  <c r="P73" i="161"/>
  <c r="P93" i="161"/>
  <c r="O111" i="167"/>
  <c r="P111" i="167" s="1"/>
  <c r="O112" i="167"/>
  <c r="P112" i="167" s="1"/>
  <c r="P23" i="168"/>
  <c r="O111" i="168"/>
  <c r="P111" i="168" s="1"/>
  <c r="O112" i="168"/>
  <c r="P112" i="168" s="1"/>
  <c r="P114" i="170"/>
  <c r="O111" i="170"/>
  <c r="O112" i="170"/>
  <c r="P112" i="170" s="1"/>
  <c r="O112" i="174"/>
  <c r="P112" i="174" s="1"/>
  <c r="P46" i="164"/>
  <c r="O112" i="164"/>
  <c r="P112" i="164" s="1"/>
  <c r="P27" i="158"/>
  <c r="P58" i="158"/>
  <c r="P74" i="158"/>
  <c r="P82" i="158"/>
  <c r="P61" i="158"/>
  <c r="P72" i="158"/>
  <c r="P83" i="158"/>
  <c r="P93" i="158"/>
  <c r="P53" i="158"/>
  <c r="P60" i="158"/>
  <c r="P89" i="158"/>
  <c r="P96" i="158"/>
  <c r="P71" i="158"/>
  <c r="P80" i="158"/>
  <c r="P91" i="158"/>
  <c r="P52" i="158"/>
  <c r="P73" i="158"/>
  <c r="P85" i="158"/>
  <c r="P95" i="158"/>
  <c r="O111" i="158"/>
  <c r="P69" i="158"/>
  <c r="O112" i="175"/>
  <c r="P112" i="175" s="1"/>
  <c r="P58" i="159"/>
  <c r="O112" i="159"/>
  <c r="P74" i="159"/>
  <c r="P82" i="159"/>
  <c r="P94" i="159"/>
  <c r="P57" i="159"/>
  <c r="P73" i="159"/>
  <c r="P79" i="159"/>
  <c r="P89" i="159"/>
  <c r="P95" i="159"/>
  <c r="O111" i="159"/>
  <c r="P72" i="159"/>
  <c r="P80" i="159"/>
  <c r="P93" i="159"/>
  <c r="P85" i="159"/>
  <c r="P96" i="159"/>
  <c r="P60" i="159"/>
  <c r="P69" i="159"/>
  <c r="P52" i="159"/>
  <c r="P53" i="159"/>
  <c r="P71" i="159"/>
  <c r="P81" i="159"/>
  <c r="P91" i="159"/>
  <c r="P83" i="159"/>
  <c r="P58" i="163"/>
  <c r="O112" i="163"/>
  <c r="P112" i="163" s="1"/>
  <c r="P74" i="163"/>
  <c r="P57" i="163"/>
  <c r="P79" i="163"/>
  <c r="P87" i="163"/>
  <c r="P95" i="163"/>
  <c r="P89" i="163"/>
  <c r="O111" i="163"/>
  <c r="P85" i="163"/>
  <c r="P53" i="163"/>
  <c r="P20" i="164"/>
  <c r="P25" i="169"/>
  <c r="O111" i="169"/>
  <c r="P111" i="169" s="1"/>
  <c r="O112" i="169"/>
  <c r="P112" i="169" s="1"/>
  <c r="O111" i="173"/>
  <c r="P111" i="173" s="1"/>
  <c r="O112" i="173"/>
  <c r="P112" i="173" s="1"/>
  <c r="N24" i="168"/>
  <c r="M112" i="168"/>
  <c r="N112" i="168" s="1"/>
  <c r="M111" i="168"/>
  <c r="N111" i="168" s="1"/>
  <c r="M112" i="169"/>
  <c r="N112" i="169" s="1"/>
  <c r="N42" i="161"/>
  <c r="M111" i="161"/>
  <c r="N111" i="161" s="1"/>
  <c r="N79" i="161"/>
  <c r="N83" i="161"/>
  <c r="N91" i="161"/>
  <c r="N95" i="161"/>
  <c r="N60" i="161"/>
  <c r="N72" i="161"/>
  <c r="N80" i="161"/>
  <c r="N57" i="161"/>
  <c r="N81" i="161"/>
  <c r="N89" i="161"/>
  <c r="N74" i="161"/>
  <c r="N82" i="161"/>
  <c r="N61" i="161"/>
  <c r="M112" i="161"/>
  <c r="N112" i="161" s="1"/>
  <c r="N94" i="161"/>
  <c r="N85" i="161"/>
  <c r="M111" i="164"/>
  <c r="N111" i="164" s="1"/>
  <c r="M111" i="158"/>
  <c r="N111" i="158" s="1"/>
  <c r="N79" i="158"/>
  <c r="N83" i="158"/>
  <c r="N91" i="158"/>
  <c r="N60" i="158"/>
  <c r="N72" i="158"/>
  <c r="N80" i="158"/>
  <c r="N96" i="158"/>
  <c r="N53" i="158"/>
  <c r="N61" i="158"/>
  <c r="N85" i="158"/>
  <c r="N93" i="158"/>
  <c r="M112" i="158"/>
  <c r="N112" i="158" s="1"/>
  <c r="N94" i="158"/>
  <c r="N57" i="158"/>
  <c r="N73" i="158"/>
  <c r="N89" i="158"/>
  <c r="N58" i="158"/>
  <c r="N81" i="158"/>
  <c r="N52" i="158"/>
  <c r="N82" i="158"/>
  <c r="N28" i="161"/>
  <c r="N20" i="163"/>
  <c r="M111" i="165"/>
  <c r="N111" i="165" s="1"/>
  <c r="N21" i="168"/>
  <c r="N44" i="170"/>
  <c r="M112" i="170"/>
  <c r="N112" i="170" s="1"/>
  <c r="M111" i="170"/>
  <c r="N24" i="172"/>
  <c r="N24" i="163"/>
  <c r="N71" i="163"/>
  <c r="N79" i="163"/>
  <c r="N60" i="163"/>
  <c r="N80" i="163"/>
  <c r="N57" i="163"/>
  <c r="N73" i="163"/>
  <c r="N81" i="163"/>
  <c r="N85" i="163"/>
  <c r="N93" i="163"/>
  <c r="N74" i="163"/>
  <c r="N82" i="163"/>
  <c r="N94" i="163"/>
  <c r="N53" i="163"/>
  <c r="N69" i="163"/>
  <c r="N83" i="163"/>
  <c r="N84" i="163"/>
  <c r="N95" i="163"/>
  <c r="N96" i="163"/>
  <c r="N52" i="163"/>
  <c r="N61" i="163"/>
  <c r="M112" i="163"/>
  <c r="N112" i="163" s="1"/>
  <c r="M112" i="173"/>
  <c r="N112" i="173" s="1"/>
  <c r="M111" i="173"/>
  <c r="M111" i="175"/>
  <c r="N111" i="175" s="1"/>
  <c r="N24" i="159"/>
  <c r="N55" i="159"/>
  <c r="M111" i="159"/>
  <c r="N111" i="159" s="1"/>
  <c r="N71" i="159"/>
  <c r="N87" i="159"/>
  <c r="N95" i="159"/>
  <c r="N72" i="159"/>
  <c r="N84" i="159"/>
  <c r="N96" i="159"/>
  <c r="N57" i="159"/>
  <c r="N73" i="159"/>
  <c r="N81" i="159"/>
  <c r="N82" i="159"/>
  <c r="N69" i="159"/>
  <c r="N85" i="159"/>
  <c r="N94" i="159"/>
  <c r="N19" i="161"/>
  <c r="N19" i="163"/>
  <c r="N26" i="164"/>
  <c r="M112" i="167"/>
  <c r="N112" i="167" s="1"/>
  <c r="M111" i="167"/>
  <c r="N111" i="167" s="1"/>
  <c r="N25" i="168"/>
  <c r="N36" i="174"/>
  <c r="M111" i="174"/>
  <c r="N111" i="174" s="1"/>
  <c r="L24" i="159"/>
  <c r="K111" i="159"/>
  <c r="L71" i="159"/>
  <c r="L79" i="159"/>
  <c r="L83" i="159"/>
  <c r="L87" i="159"/>
  <c r="L91" i="159"/>
  <c r="L69" i="159"/>
  <c r="L80" i="159"/>
  <c r="L85" i="159"/>
  <c r="L96" i="159"/>
  <c r="L60" i="159"/>
  <c r="L73" i="159"/>
  <c r="L81" i="159"/>
  <c r="L94" i="159"/>
  <c r="L52" i="159"/>
  <c r="L61" i="159"/>
  <c r="L89" i="159"/>
  <c r="K112" i="159"/>
  <c r="L72" i="159"/>
  <c r="L82" i="159"/>
  <c r="L93" i="159"/>
  <c r="L84" i="159"/>
  <c r="K111" i="161"/>
  <c r="L111" i="161" s="1"/>
  <c r="L71" i="161"/>
  <c r="L83" i="161"/>
  <c r="L87" i="161"/>
  <c r="L95" i="161"/>
  <c r="L61" i="161"/>
  <c r="L72" i="161"/>
  <c r="L82" i="161"/>
  <c r="L93" i="161"/>
  <c r="K112" i="161"/>
  <c r="L112" i="161" s="1"/>
  <c r="L84" i="161"/>
  <c r="L58" i="161"/>
  <c r="L96" i="161"/>
  <c r="L60" i="161"/>
  <c r="L89" i="161"/>
  <c r="L73" i="161"/>
  <c r="L81" i="161"/>
  <c r="L57" i="161"/>
  <c r="L74" i="161"/>
  <c r="L85" i="161"/>
  <c r="L52" i="161"/>
  <c r="L24" i="169"/>
  <c r="K111" i="169"/>
  <c r="L111" i="169" s="1"/>
  <c r="K112" i="169"/>
  <c r="L112" i="169" s="1"/>
  <c r="K112" i="172"/>
  <c r="L112" i="172" s="1"/>
  <c r="L21" i="158"/>
  <c r="L24" i="170"/>
  <c r="K111" i="170"/>
  <c r="L111" i="170" s="1"/>
  <c r="K112" i="170"/>
  <c r="L26" i="172"/>
  <c r="L28" i="172"/>
  <c r="L21" i="173"/>
  <c r="L19" i="172"/>
  <c r="L25" i="172"/>
  <c r="L19" i="173"/>
  <c r="L26" i="173"/>
  <c r="K112" i="175"/>
  <c r="L112" i="175" s="1"/>
  <c r="K111" i="175"/>
  <c r="L111" i="175" s="1"/>
  <c r="L24" i="158"/>
  <c r="K111" i="158"/>
  <c r="L111" i="158" s="1"/>
  <c r="L71" i="158"/>
  <c r="L83" i="158"/>
  <c r="L87" i="158"/>
  <c r="K112" i="158"/>
  <c r="L112" i="158" s="1"/>
  <c r="L73" i="158"/>
  <c r="L89" i="158"/>
  <c r="L94" i="158"/>
  <c r="L61" i="158"/>
  <c r="L69" i="158"/>
  <c r="L72" i="158"/>
  <c r="L85" i="158"/>
  <c r="L93" i="158"/>
  <c r="L60" i="158"/>
  <c r="L52" i="158"/>
  <c r="L26" i="168"/>
  <c r="K112" i="168"/>
  <c r="L112" i="168" s="1"/>
  <c r="K111" i="168"/>
  <c r="L111" i="168" s="1"/>
  <c r="K112" i="174"/>
  <c r="L112" i="174" s="1"/>
  <c r="K111" i="174"/>
  <c r="L111" i="174" s="1"/>
  <c r="L39" i="172"/>
  <c r="K112" i="173"/>
  <c r="L112" i="173" s="1"/>
  <c r="K111" i="173"/>
  <c r="L23" i="172"/>
  <c r="K111" i="163"/>
  <c r="L111" i="163" s="1"/>
  <c r="L53" i="163"/>
  <c r="L74" i="163"/>
  <c r="L84" i="163"/>
  <c r="L72" i="163"/>
  <c r="L85" i="163"/>
  <c r="L95" i="163"/>
  <c r="L60" i="163"/>
  <c r="L52" i="163"/>
  <c r="L87" i="163"/>
  <c r="L82" i="163"/>
  <c r="L83" i="163"/>
  <c r="L113" i="164"/>
  <c r="K111" i="164"/>
  <c r="L111" i="164" s="1"/>
  <c r="K112" i="164"/>
  <c r="L27" i="165"/>
  <c r="K111" i="165"/>
  <c r="L111" i="165" s="1"/>
  <c r="K112" i="165"/>
  <c r="L112" i="165" s="1"/>
  <c r="K112" i="167"/>
  <c r="L112" i="167" s="1"/>
  <c r="K111" i="167"/>
  <c r="L27" i="172"/>
  <c r="L20" i="173"/>
  <c r="L21" i="174"/>
  <c r="L26" i="175"/>
  <c r="L23" i="174"/>
  <c r="J23" i="163"/>
  <c r="J53" i="163"/>
  <c r="J57" i="163"/>
  <c r="J61" i="163"/>
  <c r="J73" i="163"/>
  <c r="I112" i="163"/>
  <c r="J72" i="163"/>
  <c r="J94" i="163"/>
  <c r="J58" i="163"/>
  <c r="J84" i="163"/>
  <c r="J91" i="163"/>
  <c r="I111" i="163"/>
  <c r="J111" i="163" s="1"/>
  <c r="J79" i="163"/>
  <c r="J60" i="163"/>
  <c r="J80" i="163"/>
  <c r="J87" i="163"/>
  <c r="J95" i="163"/>
  <c r="J89" i="163"/>
  <c r="J81" i="163"/>
  <c r="J21" i="163"/>
  <c r="J25" i="163"/>
  <c r="J20" i="163"/>
  <c r="J43" i="161"/>
  <c r="J53" i="161"/>
  <c r="J57" i="161"/>
  <c r="J61" i="161"/>
  <c r="J69" i="161"/>
  <c r="J73" i="161"/>
  <c r="J85" i="161"/>
  <c r="J89" i="161"/>
  <c r="J93" i="161"/>
  <c r="I111" i="161"/>
  <c r="J111" i="161" s="1"/>
  <c r="J80" i="161"/>
  <c r="J91" i="161"/>
  <c r="J74" i="161"/>
  <c r="J82" i="161"/>
  <c r="J95" i="161"/>
  <c r="J84" i="161"/>
  <c r="J94" i="161"/>
  <c r="J52" i="161"/>
  <c r="J58" i="161"/>
  <c r="J87" i="161"/>
  <c r="I112" i="161"/>
  <c r="J112" i="161" s="1"/>
  <c r="J71" i="161"/>
  <c r="J79" i="161"/>
  <c r="J72" i="161"/>
  <c r="J24" i="161"/>
  <c r="J23" i="173"/>
  <c r="I112" i="173"/>
  <c r="I111" i="173"/>
  <c r="J111" i="173" s="1"/>
  <c r="J21" i="170"/>
  <c r="J26" i="173"/>
  <c r="J23" i="159"/>
  <c r="J53" i="159"/>
  <c r="J57" i="159"/>
  <c r="J69" i="159"/>
  <c r="J81" i="159"/>
  <c r="J85" i="159"/>
  <c r="J89" i="159"/>
  <c r="J93" i="159"/>
  <c r="I112" i="159"/>
  <c r="J112" i="159" s="1"/>
  <c r="J72" i="159"/>
  <c r="J94" i="159"/>
  <c r="J58" i="159"/>
  <c r="J71" i="159"/>
  <c r="J84" i="159"/>
  <c r="I111" i="159"/>
  <c r="J111" i="159" s="1"/>
  <c r="J96" i="159"/>
  <c r="J60" i="159"/>
  <c r="I112" i="167"/>
  <c r="J112" i="167" s="1"/>
  <c r="I111" i="167"/>
  <c r="I112" i="169"/>
  <c r="J112" i="169" s="1"/>
  <c r="I111" i="169"/>
  <c r="J111" i="169" s="1"/>
  <c r="J23" i="172"/>
  <c r="I112" i="172"/>
  <c r="J112" i="172" s="1"/>
  <c r="J32" i="174"/>
  <c r="I111" i="174"/>
  <c r="J111" i="174" s="1"/>
  <c r="I112" i="174"/>
  <c r="J19" i="173"/>
  <c r="J45" i="170"/>
  <c r="I112" i="170"/>
  <c r="J112" i="170" s="1"/>
  <c r="I111" i="170"/>
  <c r="J53" i="158"/>
  <c r="J69" i="158"/>
  <c r="J81" i="158"/>
  <c r="J85" i="158"/>
  <c r="J60" i="158"/>
  <c r="J71" i="158"/>
  <c r="J82" i="158"/>
  <c r="J87" i="158"/>
  <c r="I111" i="158"/>
  <c r="J95" i="158"/>
  <c r="I112" i="158"/>
  <c r="J112" i="158" s="1"/>
  <c r="J79" i="158"/>
  <c r="J91" i="158"/>
  <c r="J58" i="158"/>
  <c r="I112" i="164"/>
  <c r="J112" i="164" s="1"/>
  <c r="I111" i="164"/>
  <c r="I112" i="165"/>
  <c r="I111" i="165"/>
  <c r="J111" i="165" s="1"/>
  <c r="J28" i="168"/>
  <c r="I112" i="168"/>
  <c r="J112" i="168" s="1"/>
  <c r="I111" i="168"/>
  <c r="J111" i="168" s="1"/>
  <c r="J19" i="170"/>
  <c r="I111" i="175"/>
  <c r="J111" i="175" s="1"/>
  <c r="I112" i="175"/>
  <c r="J112" i="175" s="1"/>
  <c r="H58" i="163"/>
  <c r="G112" i="163"/>
  <c r="H112" i="163" s="1"/>
  <c r="H74" i="163"/>
  <c r="H57" i="163"/>
  <c r="H73" i="163"/>
  <c r="H83" i="163"/>
  <c r="H87" i="163"/>
  <c r="H91" i="163"/>
  <c r="H95" i="163"/>
  <c r="H71" i="163"/>
  <c r="H84" i="163"/>
  <c r="H89" i="163"/>
  <c r="H94" i="163"/>
  <c r="H60" i="163"/>
  <c r="H69" i="163"/>
  <c r="H80" i="163"/>
  <c r="H93" i="163"/>
  <c r="H82" i="163"/>
  <c r="H55" i="163"/>
  <c r="H81" i="163"/>
  <c r="H53" i="163"/>
  <c r="H96" i="163"/>
  <c r="H72" i="163"/>
  <c r="H61" i="163"/>
  <c r="G111" i="169"/>
  <c r="H111" i="169" s="1"/>
  <c r="H58" i="158"/>
  <c r="G112" i="158"/>
  <c r="H74" i="158"/>
  <c r="H82" i="158"/>
  <c r="H94" i="158"/>
  <c r="H72" i="158"/>
  <c r="H93" i="158"/>
  <c r="H53" i="158"/>
  <c r="H60" i="158"/>
  <c r="H81" i="158"/>
  <c r="H89" i="158"/>
  <c r="H96" i="158"/>
  <c r="H71" i="158"/>
  <c r="H80" i="158"/>
  <c r="H91" i="158"/>
  <c r="H52" i="158"/>
  <c r="H73" i="158"/>
  <c r="H84" i="158"/>
  <c r="G111" i="158"/>
  <c r="H79" i="158"/>
  <c r="H87" i="158"/>
  <c r="H57" i="158"/>
  <c r="H85" i="158"/>
  <c r="H69" i="158"/>
  <c r="H95" i="158"/>
  <c r="G112" i="161"/>
  <c r="H112" i="161" s="1"/>
  <c r="H74" i="161"/>
  <c r="H82" i="161"/>
  <c r="H94" i="161"/>
  <c r="H60" i="161"/>
  <c r="H71" i="161"/>
  <c r="H81" i="161"/>
  <c r="H87" i="161"/>
  <c r="H53" i="161"/>
  <c r="H61" i="161"/>
  <c r="H83" i="161"/>
  <c r="H89" i="161"/>
  <c r="H96" i="161"/>
  <c r="H57" i="161"/>
  <c r="H85" i="161"/>
  <c r="H95" i="161"/>
  <c r="H79" i="161"/>
  <c r="H73" i="161"/>
  <c r="H93" i="161"/>
  <c r="H84" i="161"/>
  <c r="H80" i="161"/>
  <c r="H72" i="161"/>
  <c r="H91" i="161"/>
  <c r="H52" i="161"/>
  <c r="H25" i="163"/>
  <c r="H27" i="165"/>
  <c r="G111" i="165"/>
  <c r="H111" i="165" s="1"/>
  <c r="G112" i="165"/>
  <c r="H112" i="165" s="1"/>
  <c r="H31" i="168"/>
  <c r="G112" i="168"/>
  <c r="H112" i="168" s="1"/>
  <c r="H25" i="161"/>
  <c r="H26" i="168"/>
  <c r="G112" i="170"/>
  <c r="H112" i="170" s="1"/>
  <c r="H20" i="169"/>
  <c r="G112" i="174"/>
  <c r="H112" i="174" s="1"/>
  <c r="H31" i="175"/>
  <c r="G112" i="175"/>
  <c r="H112" i="175" s="1"/>
  <c r="G111" i="175"/>
  <c r="H111" i="175" s="1"/>
  <c r="H27" i="161"/>
  <c r="H114" i="164"/>
  <c r="G112" i="164"/>
  <c r="H112" i="164" s="1"/>
  <c r="G111" i="167"/>
  <c r="H111" i="167" s="1"/>
  <c r="G112" i="172"/>
  <c r="H112" i="172" s="1"/>
  <c r="H27" i="174"/>
  <c r="H58" i="159"/>
  <c r="G112" i="159"/>
  <c r="H112" i="159" s="1"/>
  <c r="H74" i="159"/>
  <c r="H94" i="159"/>
  <c r="H57" i="159"/>
  <c r="H73" i="159"/>
  <c r="H79" i="159"/>
  <c r="H84" i="159"/>
  <c r="H89" i="159"/>
  <c r="H95" i="159"/>
  <c r="H72" i="159"/>
  <c r="H80" i="159"/>
  <c r="H87" i="159"/>
  <c r="H93" i="159"/>
  <c r="H85" i="159"/>
  <c r="H96" i="159"/>
  <c r="H60" i="159"/>
  <c r="H69" i="159"/>
  <c r="H83" i="159"/>
  <c r="H61" i="159"/>
  <c r="H91" i="159"/>
  <c r="H81" i="159"/>
  <c r="H52" i="159"/>
  <c r="H71" i="159"/>
  <c r="H53" i="159"/>
  <c r="H20" i="167"/>
  <c r="H27" i="167"/>
  <c r="H19" i="168"/>
  <c r="H25" i="168"/>
  <c r="H113" i="173"/>
  <c r="F19" i="163"/>
  <c r="F25" i="165"/>
  <c r="F25" i="161"/>
  <c r="F19" i="161"/>
  <c r="F25" i="163"/>
  <c r="F19" i="169"/>
  <c r="F20" i="161"/>
  <c r="F21" i="164"/>
  <c r="U111" i="195"/>
  <c r="O111" i="195"/>
  <c r="E116" i="194"/>
  <c r="F116" i="194" s="1"/>
  <c r="F26" i="163"/>
  <c r="F20" i="163"/>
  <c r="F19" i="172"/>
  <c r="F21" i="172"/>
  <c r="E112" i="167"/>
  <c r="F112" i="167" s="1"/>
  <c r="F36" i="174"/>
  <c r="E112" i="174"/>
  <c r="F112" i="174" s="1"/>
  <c r="E111" i="174"/>
  <c r="F111" i="174" s="1"/>
  <c r="F27" i="167"/>
  <c r="F20" i="173"/>
  <c r="F21" i="174"/>
  <c r="F27" i="174"/>
  <c r="F23" i="174"/>
  <c r="F24" i="159"/>
  <c r="F53" i="159"/>
  <c r="F57" i="159"/>
  <c r="F61" i="159"/>
  <c r="F69" i="159"/>
  <c r="F73" i="159"/>
  <c r="F81" i="159"/>
  <c r="F85" i="159"/>
  <c r="F89" i="159"/>
  <c r="F93" i="159"/>
  <c r="E112" i="159"/>
  <c r="F72" i="159"/>
  <c r="F83" i="159"/>
  <c r="F94" i="159"/>
  <c r="F58" i="159"/>
  <c r="F74" i="159"/>
  <c r="F79" i="159"/>
  <c r="F84" i="159"/>
  <c r="F95" i="159"/>
  <c r="E111" i="159"/>
  <c r="F111" i="159" s="1"/>
  <c r="F80" i="159"/>
  <c r="F91" i="159"/>
  <c r="F60" i="159"/>
  <c r="F71" i="159"/>
  <c r="F82" i="159"/>
  <c r="F87" i="159"/>
  <c r="F96" i="159"/>
  <c r="F52" i="159"/>
  <c r="F53" i="161"/>
  <c r="F57" i="161"/>
  <c r="F61" i="161"/>
  <c r="F69" i="161"/>
  <c r="F73" i="161"/>
  <c r="F81" i="161"/>
  <c r="F85" i="161"/>
  <c r="F89" i="161"/>
  <c r="F93" i="161"/>
  <c r="E111" i="161"/>
  <c r="F111" i="161" s="1"/>
  <c r="F80" i="161"/>
  <c r="F91" i="161"/>
  <c r="F96" i="161"/>
  <c r="F60" i="161"/>
  <c r="F71" i="161"/>
  <c r="F82" i="161"/>
  <c r="F87" i="161"/>
  <c r="E112" i="161"/>
  <c r="F112" i="161" s="1"/>
  <c r="F72" i="161"/>
  <c r="F83" i="161"/>
  <c r="F94" i="161"/>
  <c r="F74" i="161"/>
  <c r="F84" i="161"/>
  <c r="F95" i="161"/>
  <c r="F52" i="161"/>
  <c r="F79" i="161"/>
  <c r="F58" i="161"/>
  <c r="E112" i="164"/>
  <c r="F112" i="164" s="1"/>
  <c r="E111" i="164"/>
  <c r="F111" i="164" s="1"/>
  <c r="E112" i="169"/>
  <c r="F112" i="169" s="1"/>
  <c r="E111" i="169"/>
  <c r="E116" i="169" s="1"/>
  <c r="F116" i="169" s="1"/>
  <c r="E112" i="172"/>
  <c r="F112" i="172" s="1"/>
  <c r="F19" i="174"/>
  <c r="F20" i="174"/>
  <c r="F24" i="161"/>
  <c r="F53" i="158"/>
  <c r="F57" i="158"/>
  <c r="F61" i="158"/>
  <c r="F69" i="158"/>
  <c r="F73" i="158"/>
  <c r="F81" i="158"/>
  <c r="F85" i="158"/>
  <c r="F89" i="158"/>
  <c r="F93" i="158"/>
  <c r="F60" i="158"/>
  <c r="F71" i="158"/>
  <c r="F82" i="158"/>
  <c r="F87" i="158"/>
  <c r="E112" i="158"/>
  <c r="F112" i="158" s="1"/>
  <c r="F72" i="158"/>
  <c r="F83" i="158"/>
  <c r="F94" i="158"/>
  <c r="F58" i="158"/>
  <c r="F79" i="158"/>
  <c r="E111" i="158"/>
  <c r="F80" i="158"/>
  <c r="F91" i="158"/>
  <c r="F74" i="158"/>
  <c r="F95" i="158"/>
  <c r="F96" i="158"/>
  <c r="F84" i="158"/>
  <c r="F52" i="158"/>
  <c r="F24" i="168"/>
  <c r="E112" i="173"/>
  <c r="F112" i="173" s="1"/>
  <c r="E111" i="173"/>
  <c r="F111" i="173" s="1"/>
  <c r="F27" i="173"/>
  <c r="F25" i="174"/>
  <c r="F24" i="163"/>
  <c r="F53" i="163"/>
  <c r="F57" i="163"/>
  <c r="F61" i="163"/>
  <c r="F69" i="163"/>
  <c r="F73" i="163"/>
  <c r="E112" i="163"/>
  <c r="F112" i="163" s="1"/>
  <c r="F72" i="163"/>
  <c r="F82" i="163"/>
  <c r="F94" i="163"/>
  <c r="F58" i="163"/>
  <c r="F74" i="163"/>
  <c r="F79" i="163"/>
  <c r="F83" i="163"/>
  <c r="F87" i="163"/>
  <c r="F91" i="163"/>
  <c r="F95" i="163"/>
  <c r="F84" i="163"/>
  <c r="F55" i="163"/>
  <c r="F85" i="163"/>
  <c r="F93" i="163"/>
  <c r="F71" i="163"/>
  <c r="F89" i="163"/>
  <c r="E111" i="163"/>
  <c r="F96" i="163"/>
  <c r="F52" i="163"/>
  <c r="F60" i="163"/>
  <c r="F80" i="163"/>
  <c r="F81" i="163"/>
  <c r="E112" i="165"/>
  <c r="E111" i="165"/>
  <c r="F111" i="165" s="1"/>
  <c r="F44" i="170"/>
  <c r="E112" i="170"/>
  <c r="F112" i="170" s="1"/>
  <c r="E111" i="170"/>
  <c r="F25" i="173"/>
  <c r="F26" i="174"/>
  <c r="E112" i="175"/>
  <c r="F112" i="175" s="1"/>
  <c r="E111" i="175"/>
  <c r="F111" i="175" s="1"/>
  <c r="P20" i="175"/>
  <c r="P21" i="175"/>
  <c r="P19" i="175"/>
  <c r="P26" i="175"/>
  <c r="P27" i="175"/>
  <c r="P25" i="175"/>
  <c r="L25" i="175"/>
  <c r="L27" i="175"/>
  <c r="H19" i="175"/>
  <c r="H20" i="175"/>
  <c r="H21" i="175"/>
  <c r="H25" i="175"/>
  <c r="H26" i="175"/>
  <c r="H27" i="175"/>
  <c r="D19" i="175"/>
  <c r="D26" i="175"/>
  <c r="D20" i="175"/>
  <c r="D27" i="175"/>
  <c r="D25" i="175"/>
  <c r="V27" i="174"/>
  <c r="R27" i="174"/>
  <c r="P25" i="174"/>
  <c r="P20" i="174"/>
  <c r="P24" i="174"/>
  <c r="L24" i="174"/>
  <c r="L26" i="174"/>
  <c r="D19" i="174"/>
  <c r="D21" i="174"/>
  <c r="D23" i="174"/>
  <c r="V20" i="173"/>
  <c r="T20" i="173"/>
  <c r="T19" i="173"/>
  <c r="T21" i="173"/>
  <c r="T25" i="173"/>
  <c r="T27" i="173"/>
  <c r="T23" i="173"/>
  <c r="T26" i="173"/>
  <c r="R26" i="173"/>
  <c r="P24" i="173"/>
  <c r="H25" i="173"/>
  <c r="H24" i="173"/>
  <c r="H19" i="173"/>
  <c r="H27" i="173"/>
  <c r="D23" i="173"/>
  <c r="D19" i="173"/>
  <c r="D26" i="173"/>
  <c r="D20" i="173"/>
  <c r="V19" i="172"/>
  <c r="T21" i="172"/>
  <c r="T27" i="172"/>
  <c r="T23" i="172"/>
  <c r="T20" i="172"/>
  <c r="R46" i="172"/>
  <c r="R20" i="172"/>
  <c r="R27" i="172"/>
  <c r="N19" i="172"/>
  <c r="N26" i="172"/>
  <c r="L43" i="172"/>
  <c r="L21" i="172"/>
  <c r="H20" i="172"/>
  <c r="H21" i="172"/>
  <c r="H25" i="172"/>
  <c r="H24" i="172"/>
  <c r="H26" i="172"/>
  <c r="H27" i="172"/>
  <c r="H19" i="172"/>
  <c r="T23" i="170"/>
  <c r="R24" i="170"/>
  <c r="R21" i="170"/>
  <c r="R25" i="170"/>
  <c r="R20" i="170"/>
  <c r="R27" i="170"/>
  <c r="P24" i="170"/>
  <c r="L23" i="170"/>
  <c r="J27" i="170"/>
  <c r="J24" i="170"/>
  <c r="H24" i="170"/>
  <c r="F19" i="170"/>
  <c r="F21" i="170"/>
  <c r="V26" i="169"/>
  <c r="V20" i="169"/>
  <c r="V25" i="169"/>
  <c r="V27" i="169"/>
  <c r="V19" i="169"/>
  <c r="V21" i="169"/>
  <c r="R26" i="169"/>
  <c r="P19" i="169"/>
  <c r="P20" i="169"/>
  <c r="N27" i="169"/>
  <c r="N25" i="169"/>
  <c r="L26" i="169"/>
  <c r="J20" i="169"/>
  <c r="J28" i="169"/>
  <c r="H25" i="169"/>
  <c r="H27" i="169"/>
  <c r="F20" i="169"/>
  <c r="T26" i="168"/>
  <c r="T27" i="168"/>
  <c r="T19" i="168"/>
  <c r="T20" i="168"/>
  <c r="T23" i="168"/>
  <c r="R25" i="168"/>
  <c r="P19" i="168"/>
  <c r="P26" i="168"/>
  <c r="P27" i="168"/>
  <c r="P24" i="168"/>
  <c r="L23" i="168"/>
  <c r="J19" i="168"/>
  <c r="J20" i="168"/>
  <c r="J21" i="168"/>
  <c r="H20" i="168"/>
  <c r="H27" i="168"/>
  <c r="H24" i="168"/>
  <c r="H21" i="168"/>
  <c r="F20" i="168"/>
  <c r="F19" i="168"/>
  <c r="D19" i="168"/>
  <c r="D28" i="168"/>
  <c r="D21" i="168"/>
  <c r="D27" i="168"/>
  <c r="D23" i="168"/>
  <c r="V25" i="167"/>
  <c r="V20" i="167"/>
  <c r="R21" i="167"/>
  <c r="R26" i="167"/>
  <c r="R20" i="167"/>
  <c r="R25" i="167"/>
  <c r="P19" i="167"/>
  <c r="P20" i="167"/>
  <c r="P21" i="167"/>
  <c r="P24" i="167"/>
  <c r="P25" i="167"/>
  <c r="P26" i="167"/>
  <c r="P27" i="167"/>
  <c r="N25" i="167"/>
  <c r="N20" i="167"/>
  <c r="J25" i="167"/>
  <c r="J21" i="167"/>
  <c r="J26" i="167"/>
  <c r="H24" i="167"/>
  <c r="H25" i="167"/>
  <c r="H33" i="167"/>
  <c r="F20" i="167"/>
  <c r="V20" i="165"/>
  <c r="V25" i="165"/>
  <c r="R20" i="165"/>
  <c r="R21" i="165"/>
  <c r="R26" i="165"/>
  <c r="N27" i="165"/>
  <c r="N20" i="165"/>
  <c r="L20" i="165"/>
  <c r="L23" i="165"/>
  <c r="J26" i="165"/>
  <c r="F20" i="165"/>
  <c r="D23" i="165"/>
  <c r="D25" i="165"/>
  <c r="D20" i="165"/>
  <c r="T26" i="164"/>
  <c r="T21" i="164"/>
  <c r="R25" i="164"/>
  <c r="R38" i="164"/>
  <c r="R21" i="164"/>
  <c r="R26" i="164"/>
  <c r="N20" i="164"/>
  <c r="N25" i="164"/>
  <c r="N28" i="164"/>
  <c r="N21" i="164"/>
  <c r="N27" i="164"/>
  <c r="L26" i="164"/>
  <c r="L23" i="164"/>
  <c r="H20" i="164"/>
  <c r="H27" i="164"/>
  <c r="H24" i="164"/>
  <c r="H25" i="164"/>
  <c r="D23" i="164"/>
  <c r="D21" i="164"/>
  <c r="D19" i="164"/>
  <c r="V27" i="163"/>
  <c r="V25" i="163"/>
  <c r="T21" i="163"/>
  <c r="R21" i="163"/>
  <c r="P20" i="163"/>
  <c r="P27" i="163"/>
  <c r="P25" i="163"/>
  <c r="D26" i="163"/>
  <c r="V20" i="161"/>
  <c r="V26" i="161"/>
  <c r="V23" i="161"/>
  <c r="T21" i="161"/>
  <c r="T23" i="161"/>
  <c r="R23" i="161"/>
  <c r="R21" i="161"/>
  <c r="R24" i="161"/>
  <c r="P25" i="161"/>
  <c r="P24" i="161"/>
  <c r="P23" i="161"/>
  <c r="N21" i="161"/>
  <c r="N24" i="161"/>
  <c r="N23" i="161"/>
  <c r="L19" i="161"/>
  <c r="L21" i="161"/>
  <c r="L26" i="161"/>
  <c r="L24" i="161"/>
  <c r="L23" i="161"/>
  <c r="J28" i="161"/>
  <c r="J23" i="161"/>
  <c r="J19" i="161"/>
  <c r="J20" i="161"/>
  <c r="J26" i="161"/>
  <c r="J27" i="161"/>
  <c r="J21" i="161"/>
  <c r="J25" i="161"/>
  <c r="H23" i="161"/>
  <c r="F26" i="161"/>
  <c r="F23" i="161"/>
  <c r="F21" i="161"/>
  <c r="R20" i="159"/>
  <c r="P21" i="159"/>
  <c r="N21" i="159"/>
  <c r="N19" i="159"/>
  <c r="V20" i="158"/>
  <c r="L23" i="159"/>
  <c r="T20" i="159"/>
  <c r="T23" i="159"/>
  <c r="L21" i="159"/>
  <c r="T42" i="159"/>
  <c r="D23" i="159"/>
  <c r="F20" i="158"/>
  <c r="F43" i="158"/>
  <c r="D23" i="158"/>
  <c r="P24" i="158"/>
  <c r="F23" i="158"/>
  <c r="R24" i="158"/>
  <c r="D27" i="158"/>
  <c r="L23" i="158"/>
  <c r="F25" i="158"/>
  <c r="V27" i="158"/>
  <c r="T23" i="158"/>
  <c r="G46" i="192"/>
  <c r="O46" i="192"/>
  <c r="C46" i="192"/>
  <c r="K46" i="192"/>
  <c r="L97" i="195"/>
  <c r="L84" i="195"/>
  <c r="L44" i="195"/>
  <c r="L42" i="195"/>
  <c r="L40" i="195"/>
  <c r="L38" i="195"/>
  <c r="L36" i="195"/>
  <c r="L32" i="195"/>
  <c r="L28" i="195"/>
  <c r="L26" i="195"/>
  <c r="L24" i="195"/>
  <c r="L21" i="195"/>
  <c r="L19" i="195"/>
  <c r="T94" i="195"/>
  <c r="L59" i="195"/>
  <c r="N39" i="195"/>
  <c r="R26" i="195"/>
  <c r="L39" i="195"/>
  <c r="L43" i="195"/>
  <c r="H97" i="195"/>
  <c r="H87" i="195"/>
  <c r="H44" i="195"/>
  <c r="H38" i="195"/>
  <c r="H36" i="195"/>
  <c r="H26" i="195"/>
  <c r="H24" i="195"/>
  <c r="P24" i="195"/>
  <c r="H59" i="195"/>
  <c r="J45" i="195"/>
  <c r="H43" i="195"/>
  <c r="L82" i="195"/>
  <c r="L113" i="195"/>
  <c r="J114" i="195"/>
  <c r="L114" i="195"/>
  <c r="H113" i="195"/>
  <c r="L115" i="195"/>
  <c r="H114" i="195"/>
  <c r="D21" i="195"/>
  <c r="D26" i="195"/>
  <c r="D24" i="195"/>
  <c r="D25" i="195"/>
  <c r="D19" i="195"/>
  <c r="D32" i="195"/>
  <c r="D20" i="195"/>
  <c r="D23" i="195"/>
  <c r="D27" i="195"/>
  <c r="D37" i="195"/>
  <c r="D45" i="195"/>
  <c r="D39" i="195"/>
  <c r="D41" i="195"/>
  <c r="D43" i="195"/>
  <c r="T40" i="194"/>
  <c r="T45" i="194"/>
  <c r="T37" i="194"/>
  <c r="R37" i="194"/>
  <c r="R45" i="194"/>
  <c r="R27" i="194"/>
  <c r="R46" i="194"/>
  <c r="P27" i="194"/>
  <c r="P32" i="194"/>
  <c r="N26" i="194"/>
  <c r="N111" i="194"/>
  <c r="N21" i="194"/>
  <c r="N36" i="194"/>
  <c r="N40" i="194"/>
  <c r="L23" i="194"/>
  <c r="L46" i="194"/>
  <c r="J20" i="194"/>
  <c r="J115" i="194"/>
  <c r="J45" i="194"/>
  <c r="J27" i="194"/>
  <c r="J37" i="194"/>
  <c r="J39" i="194"/>
  <c r="H114" i="194"/>
  <c r="H26" i="194"/>
  <c r="H27" i="194"/>
  <c r="H46" i="194"/>
  <c r="H113" i="194"/>
  <c r="H19" i="194"/>
  <c r="H45" i="194"/>
  <c r="H25" i="194"/>
  <c r="H37" i="194"/>
  <c r="H38" i="194"/>
  <c r="D32" i="194"/>
  <c r="D33" i="194"/>
  <c r="D40" i="194"/>
  <c r="D28" i="194"/>
  <c r="D31" i="194"/>
  <c r="E33" i="194" s="1"/>
  <c r="F33" i="194" s="1"/>
  <c r="D43" i="194"/>
  <c r="D46" i="194"/>
  <c r="D23" i="194"/>
  <c r="D27" i="194"/>
  <c r="D42" i="194"/>
  <c r="V20" i="193"/>
  <c r="V21" i="193"/>
  <c r="V23" i="193"/>
  <c r="V38" i="193"/>
  <c r="V40" i="193"/>
  <c r="V46" i="193"/>
  <c r="V58" i="193"/>
  <c r="V42" i="193"/>
  <c r="V60" i="193"/>
  <c r="T46" i="193"/>
  <c r="T21" i="193"/>
  <c r="R21" i="193"/>
  <c r="R27" i="193"/>
  <c r="R32" i="193"/>
  <c r="R37" i="193"/>
  <c r="R41" i="193"/>
  <c r="R45" i="193"/>
  <c r="R46" i="193"/>
  <c r="R23" i="193"/>
  <c r="R24" i="193"/>
  <c r="R19" i="193"/>
  <c r="R20" i="193"/>
  <c r="R25" i="193"/>
  <c r="R26" i="193"/>
  <c r="R39" i="193"/>
  <c r="R43" i="193"/>
  <c r="P20" i="193"/>
  <c r="P25" i="193"/>
  <c r="N20" i="193"/>
  <c r="N40" i="193"/>
  <c r="N19" i="193"/>
  <c r="N21" i="193"/>
  <c r="N26" i="193"/>
  <c r="N23" i="193"/>
  <c r="N25" i="193"/>
  <c r="N38" i="193"/>
  <c r="N24" i="193"/>
  <c r="N42" i="193"/>
  <c r="N36" i="193"/>
  <c r="N44" i="193"/>
  <c r="N46" i="193"/>
  <c r="J24" i="193"/>
  <c r="J27" i="193"/>
  <c r="J32" i="193"/>
  <c r="J20" i="193"/>
  <c r="J26" i="193"/>
  <c r="J37" i="193"/>
  <c r="J39" i="193"/>
  <c r="J41" i="193"/>
  <c r="J43" i="193"/>
  <c r="H46" i="193"/>
  <c r="F25" i="193"/>
  <c r="F23" i="193"/>
  <c r="F24" i="193"/>
  <c r="F36" i="193"/>
  <c r="F44" i="193"/>
  <c r="F42" i="193"/>
  <c r="F20" i="193"/>
  <c r="F21" i="193"/>
  <c r="F38" i="193"/>
  <c r="F26" i="193"/>
  <c r="F19" i="193"/>
  <c r="F40" i="193"/>
  <c r="F46" i="193"/>
  <c r="L32" i="175"/>
  <c r="D23" i="175"/>
  <c r="L23" i="175"/>
  <c r="T23" i="175"/>
  <c r="H24" i="175"/>
  <c r="P24" i="175"/>
  <c r="T33" i="175"/>
  <c r="F23" i="175"/>
  <c r="N23" i="175"/>
  <c r="V23" i="175"/>
  <c r="J24" i="175"/>
  <c r="R24" i="175"/>
  <c r="H23" i="175"/>
  <c r="P23" i="175"/>
  <c r="D24" i="175"/>
  <c r="L24" i="175"/>
  <c r="T24" i="175"/>
  <c r="J23" i="175"/>
  <c r="R23" i="175"/>
  <c r="F24" i="175"/>
  <c r="N24" i="175"/>
  <c r="V24" i="175"/>
  <c r="T23" i="174"/>
  <c r="J26" i="174"/>
  <c r="J27" i="174"/>
  <c r="N23" i="174"/>
  <c r="V23" i="174"/>
  <c r="J24" i="174"/>
  <c r="N19" i="174"/>
  <c r="H25" i="174"/>
  <c r="T26" i="174"/>
  <c r="N28" i="174"/>
  <c r="H20" i="174"/>
  <c r="J21" i="174"/>
  <c r="T21" i="174"/>
  <c r="J25" i="174"/>
  <c r="V25" i="174"/>
  <c r="V26" i="174"/>
  <c r="N27" i="174"/>
  <c r="H23" i="174"/>
  <c r="P23" i="174"/>
  <c r="D24" i="174"/>
  <c r="T24" i="174"/>
  <c r="H24" i="174"/>
  <c r="J28" i="174"/>
  <c r="J19" i="174"/>
  <c r="T19" i="174"/>
  <c r="J20" i="174"/>
  <c r="V20" i="174"/>
  <c r="V21" i="174"/>
  <c r="N25" i="174"/>
  <c r="D26" i="174"/>
  <c r="N26" i="174"/>
  <c r="P27" i="174"/>
  <c r="J23" i="174"/>
  <c r="R23" i="174"/>
  <c r="F24" i="174"/>
  <c r="N24" i="174"/>
  <c r="V24" i="174"/>
  <c r="N20" i="173"/>
  <c r="V27" i="173"/>
  <c r="F23" i="173"/>
  <c r="N23" i="173"/>
  <c r="V23" i="173"/>
  <c r="J24" i="173"/>
  <c r="R24" i="173"/>
  <c r="P20" i="173"/>
  <c r="H21" i="173"/>
  <c r="P25" i="173"/>
  <c r="H26" i="173"/>
  <c r="H23" i="173"/>
  <c r="P23" i="173"/>
  <c r="D24" i="173"/>
  <c r="L24" i="173"/>
  <c r="T24" i="173"/>
  <c r="P19" i="173"/>
  <c r="H20" i="173"/>
  <c r="P27" i="173"/>
  <c r="R23" i="173"/>
  <c r="F24" i="173"/>
  <c r="N24" i="173"/>
  <c r="V24" i="173"/>
  <c r="P24" i="172"/>
  <c r="D20" i="172"/>
  <c r="V21" i="172"/>
  <c r="V26" i="172"/>
  <c r="P27" i="172"/>
  <c r="D28" i="172"/>
  <c r="N31" i="172"/>
  <c r="H33" i="172"/>
  <c r="H36" i="172"/>
  <c r="H40" i="172"/>
  <c r="H44" i="172"/>
  <c r="L46" i="172"/>
  <c r="F23" i="172"/>
  <c r="N23" i="172"/>
  <c r="V23" i="172"/>
  <c r="J24" i="172"/>
  <c r="R24" i="172"/>
  <c r="D23" i="172"/>
  <c r="D19" i="172"/>
  <c r="D25" i="172"/>
  <c r="D27" i="172"/>
  <c r="D37" i="172"/>
  <c r="D41" i="172"/>
  <c r="D45" i="172"/>
  <c r="H23" i="172"/>
  <c r="P23" i="172"/>
  <c r="D24" i="172"/>
  <c r="L24" i="172"/>
  <c r="T24" i="172"/>
  <c r="V60" i="172"/>
  <c r="J20" i="172"/>
  <c r="D21" i="172"/>
  <c r="D26" i="172"/>
  <c r="T28" i="172"/>
  <c r="T37" i="172"/>
  <c r="T41" i="172"/>
  <c r="T45" i="172"/>
  <c r="R23" i="172"/>
  <c r="F24" i="172"/>
  <c r="F20" i="170"/>
  <c r="F23" i="170"/>
  <c r="N23" i="170"/>
  <c r="V23" i="170"/>
  <c r="N19" i="170"/>
  <c r="H20" i="170"/>
  <c r="N21" i="170"/>
  <c r="N26" i="170"/>
  <c r="H23" i="170"/>
  <c r="P23" i="170"/>
  <c r="D24" i="170"/>
  <c r="F26" i="170"/>
  <c r="V20" i="170"/>
  <c r="P25" i="170"/>
  <c r="V26" i="170"/>
  <c r="J23" i="170"/>
  <c r="R23" i="170"/>
  <c r="F24" i="170"/>
  <c r="N24" i="170"/>
  <c r="V24" i="170"/>
  <c r="D23" i="169"/>
  <c r="L23" i="169"/>
  <c r="T23" i="169"/>
  <c r="H24" i="169"/>
  <c r="P24" i="169"/>
  <c r="F23" i="169"/>
  <c r="N23" i="169"/>
  <c r="V23" i="169"/>
  <c r="J24" i="169"/>
  <c r="R24" i="169"/>
  <c r="L19" i="169"/>
  <c r="L21" i="169"/>
  <c r="D26" i="169"/>
  <c r="P27" i="169"/>
  <c r="H23" i="169"/>
  <c r="P23" i="169"/>
  <c r="D24" i="169"/>
  <c r="D19" i="169"/>
  <c r="N19" i="169"/>
  <c r="N20" i="169"/>
  <c r="N21" i="169"/>
  <c r="F25" i="169"/>
  <c r="N28" i="169"/>
  <c r="J23" i="169"/>
  <c r="R23" i="169"/>
  <c r="F24" i="169"/>
  <c r="N24" i="169"/>
  <c r="V24" i="169"/>
  <c r="F21" i="168"/>
  <c r="F25" i="168"/>
  <c r="N26" i="168"/>
  <c r="N27" i="168"/>
  <c r="V27" i="168"/>
  <c r="F23" i="168"/>
  <c r="N23" i="168"/>
  <c r="V23" i="168"/>
  <c r="J24" i="168"/>
  <c r="R24" i="168"/>
  <c r="V19" i="168"/>
  <c r="F26" i="168"/>
  <c r="F27" i="168"/>
  <c r="H23" i="168"/>
  <c r="D24" i="168"/>
  <c r="L24" i="168"/>
  <c r="T24" i="168"/>
  <c r="N19" i="168"/>
  <c r="N20" i="168"/>
  <c r="V20" i="168"/>
  <c r="V21" i="168"/>
  <c r="J23" i="168"/>
  <c r="D25" i="167"/>
  <c r="L25" i="167"/>
  <c r="T25" i="167"/>
  <c r="J33" i="167"/>
  <c r="R33" i="167"/>
  <c r="F23" i="167"/>
  <c r="N23" i="167"/>
  <c r="V23" i="167"/>
  <c r="J24" i="167"/>
  <c r="R24" i="167"/>
  <c r="D23" i="167"/>
  <c r="L23" i="167"/>
  <c r="T23" i="167"/>
  <c r="F25" i="167"/>
  <c r="N27" i="167"/>
  <c r="H23" i="167"/>
  <c r="P23" i="167"/>
  <c r="D24" i="167"/>
  <c r="L24" i="167"/>
  <c r="T24" i="167"/>
  <c r="D20" i="167"/>
  <c r="L20" i="167"/>
  <c r="T20" i="167"/>
  <c r="D27" i="167"/>
  <c r="J23" i="167"/>
  <c r="R23" i="167"/>
  <c r="F24" i="167"/>
  <c r="N24" i="167"/>
  <c r="V24" i="167"/>
  <c r="P24" i="165"/>
  <c r="H19" i="165"/>
  <c r="P21" i="165"/>
  <c r="H25" i="165"/>
  <c r="P25" i="165"/>
  <c r="H26" i="165"/>
  <c r="D27" i="165"/>
  <c r="P27" i="165"/>
  <c r="F23" i="165"/>
  <c r="N23" i="165"/>
  <c r="V23" i="165"/>
  <c r="J24" i="165"/>
  <c r="R24" i="165"/>
  <c r="H33" i="165"/>
  <c r="P33" i="165"/>
  <c r="H23" i="165"/>
  <c r="P23" i="165"/>
  <c r="D24" i="165"/>
  <c r="L24" i="165"/>
  <c r="T24" i="165"/>
  <c r="H24" i="165"/>
  <c r="P19" i="165"/>
  <c r="H20" i="165"/>
  <c r="P20" i="165"/>
  <c r="H21" i="165"/>
  <c r="J33" i="165"/>
  <c r="R33" i="165"/>
  <c r="J23" i="165"/>
  <c r="R23" i="165"/>
  <c r="F24" i="165"/>
  <c r="N24" i="165"/>
  <c r="V24" i="165"/>
  <c r="J21" i="164"/>
  <c r="J28" i="164"/>
  <c r="J33" i="164"/>
  <c r="J40" i="164"/>
  <c r="F23" i="164"/>
  <c r="N23" i="164"/>
  <c r="V23" i="164"/>
  <c r="J24" i="164"/>
  <c r="R24" i="164"/>
  <c r="J26" i="164"/>
  <c r="N43" i="164"/>
  <c r="H23" i="164"/>
  <c r="P23" i="164"/>
  <c r="D24" i="164"/>
  <c r="L24" i="164"/>
  <c r="T24" i="164"/>
  <c r="J20" i="164"/>
  <c r="J25" i="164"/>
  <c r="L46" i="164"/>
  <c r="J23" i="164"/>
  <c r="R23" i="164"/>
  <c r="F24" i="164"/>
  <c r="N24" i="164"/>
  <c r="V24" i="164"/>
  <c r="L33" i="163"/>
  <c r="V40" i="163"/>
  <c r="D23" i="163"/>
  <c r="L23" i="163"/>
  <c r="T23" i="163"/>
  <c r="H24" i="163"/>
  <c r="P24" i="163"/>
  <c r="N42" i="163"/>
  <c r="F23" i="163"/>
  <c r="N23" i="163"/>
  <c r="V23" i="163"/>
  <c r="J24" i="163"/>
  <c r="R24" i="163"/>
  <c r="P28" i="163"/>
  <c r="F31" i="163"/>
  <c r="F36" i="163"/>
  <c r="F44" i="163"/>
  <c r="J46" i="163"/>
  <c r="H23" i="163"/>
  <c r="P23" i="163"/>
  <c r="D24" i="163"/>
  <c r="L24" i="163"/>
  <c r="T24" i="163"/>
  <c r="N26" i="163"/>
  <c r="N27" i="163"/>
  <c r="L28" i="163"/>
  <c r="J39" i="163"/>
  <c r="D19" i="160"/>
  <c r="D21" i="160"/>
  <c r="R31" i="161"/>
  <c r="N33" i="161"/>
  <c r="T33" i="161"/>
  <c r="R36" i="161"/>
  <c r="J38" i="161"/>
  <c r="D40" i="161"/>
  <c r="P41" i="161"/>
  <c r="R43" i="161"/>
  <c r="L69" i="161"/>
  <c r="F32" i="161"/>
  <c r="J33" i="161"/>
  <c r="P33" i="161"/>
  <c r="F37" i="161"/>
  <c r="R38" i="161"/>
  <c r="F40" i="161"/>
  <c r="R41" i="161"/>
  <c r="N44" i="161"/>
  <c r="N46" i="161"/>
  <c r="F28" i="161"/>
  <c r="V28" i="161"/>
  <c r="N32" i="161"/>
  <c r="F33" i="161"/>
  <c r="L33" i="161"/>
  <c r="V33" i="161"/>
  <c r="N37" i="161"/>
  <c r="F39" i="161"/>
  <c r="N40" i="161"/>
  <c r="F42" i="161"/>
  <c r="J45" i="161"/>
  <c r="H46" i="161"/>
  <c r="R28" i="161"/>
  <c r="J31" i="161"/>
  <c r="V32" i="161"/>
  <c r="H33" i="161"/>
  <c r="R33" i="161"/>
  <c r="J36" i="161"/>
  <c r="V37" i="161"/>
  <c r="N39" i="161"/>
  <c r="D41" i="161"/>
  <c r="V42" i="161"/>
  <c r="D28" i="160"/>
  <c r="P32" i="159"/>
  <c r="P39" i="159"/>
  <c r="H45" i="159"/>
  <c r="P24" i="159"/>
  <c r="P19" i="159"/>
  <c r="V21" i="159"/>
  <c r="D26" i="159"/>
  <c r="P27" i="159"/>
  <c r="P28" i="159"/>
  <c r="F31" i="159"/>
  <c r="P37" i="159"/>
  <c r="V40" i="159"/>
  <c r="V42" i="159"/>
  <c r="J45" i="159"/>
  <c r="H46" i="159"/>
  <c r="P46" i="159"/>
  <c r="P62" i="159"/>
  <c r="J115" i="159"/>
  <c r="F23" i="159"/>
  <c r="N23" i="159"/>
  <c r="V23" i="159"/>
  <c r="J24" i="159"/>
  <c r="R24" i="159"/>
  <c r="V36" i="159"/>
  <c r="V114" i="159"/>
  <c r="H24" i="159"/>
  <c r="V19" i="159"/>
  <c r="H25" i="159"/>
  <c r="F26" i="159"/>
  <c r="V31" i="159"/>
  <c r="N38" i="159"/>
  <c r="H41" i="159"/>
  <c r="P43" i="159"/>
  <c r="J46" i="159"/>
  <c r="H113" i="159"/>
  <c r="H23" i="159"/>
  <c r="P23" i="159"/>
  <c r="D24" i="159"/>
  <c r="T24" i="159"/>
  <c r="H19" i="159"/>
  <c r="P20" i="159"/>
  <c r="V26" i="159"/>
  <c r="J32" i="159"/>
  <c r="N36" i="159"/>
  <c r="T38" i="159"/>
  <c r="P41" i="159"/>
  <c r="V44" i="159"/>
  <c r="J113" i="159"/>
  <c r="N33" i="158"/>
  <c r="N23" i="158"/>
  <c r="V23" i="158"/>
  <c r="J24" i="158"/>
  <c r="N41" i="158"/>
  <c r="H24" i="158"/>
  <c r="H20" i="158"/>
  <c r="H25" i="158"/>
  <c r="H27" i="158"/>
  <c r="J19" i="158"/>
  <c r="N20" i="158"/>
  <c r="J21" i="158"/>
  <c r="J26" i="158"/>
  <c r="N27" i="158"/>
  <c r="J28" i="158"/>
  <c r="F32" i="158"/>
  <c r="J38" i="158"/>
  <c r="J44" i="158"/>
  <c r="H23" i="158"/>
  <c r="P23" i="158"/>
  <c r="H19" i="158"/>
  <c r="H21" i="158"/>
  <c r="H26" i="158"/>
  <c r="V28" i="158"/>
  <c r="P19" i="158"/>
  <c r="P20" i="158"/>
  <c r="N25" i="158"/>
  <c r="P26" i="158"/>
  <c r="F28" i="158"/>
  <c r="V39" i="158"/>
  <c r="V45" i="158"/>
  <c r="J46" i="158"/>
  <c r="N71" i="158"/>
  <c r="J23" i="158"/>
  <c r="R23" i="158"/>
  <c r="F24" i="158"/>
  <c r="N24" i="158"/>
  <c r="V24" i="158"/>
  <c r="S46" i="192"/>
  <c r="E46" i="192"/>
  <c r="I46" i="192"/>
  <c r="M46" i="192"/>
  <c r="Q46" i="192"/>
  <c r="U46" i="192"/>
  <c r="N41" i="175"/>
  <c r="J46" i="175"/>
  <c r="J19" i="175"/>
  <c r="R19" i="175"/>
  <c r="F20" i="175"/>
  <c r="N20" i="175"/>
  <c r="V20" i="175"/>
  <c r="J21" i="175"/>
  <c r="R21" i="175"/>
  <c r="F25" i="175"/>
  <c r="N25" i="175"/>
  <c r="V25" i="175"/>
  <c r="J26" i="175"/>
  <c r="R26" i="175"/>
  <c r="F27" i="175"/>
  <c r="N27" i="175"/>
  <c r="V27" i="175"/>
  <c r="F28" i="175"/>
  <c r="J28" i="175"/>
  <c r="N28" i="175"/>
  <c r="R28" i="175"/>
  <c r="V28" i="175"/>
  <c r="N31" i="175"/>
  <c r="D32" i="175"/>
  <c r="N32" i="175"/>
  <c r="N33" i="175"/>
  <c r="F37" i="175"/>
  <c r="R38" i="175"/>
  <c r="J40" i="175"/>
  <c r="V41" i="175"/>
  <c r="N43" i="175"/>
  <c r="F45" i="175"/>
  <c r="R46" i="175"/>
  <c r="R114" i="175"/>
  <c r="J31" i="175"/>
  <c r="V32" i="175"/>
  <c r="R36" i="175"/>
  <c r="V39" i="175"/>
  <c r="R44" i="175"/>
  <c r="F31" i="175"/>
  <c r="P31" i="175"/>
  <c r="F32" i="175"/>
  <c r="R32" i="175"/>
  <c r="J33" i="175"/>
  <c r="P33" i="175"/>
  <c r="V33" i="175"/>
  <c r="N37" i="175"/>
  <c r="F39" i="175"/>
  <c r="R40" i="175"/>
  <c r="J42" i="175"/>
  <c r="V43" i="175"/>
  <c r="N45" i="175"/>
  <c r="H46" i="175"/>
  <c r="V31" i="175"/>
  <c r="F33" i="175"/>
  <c r="J38" i="175"/>
  <c r="F43" i="175"/>
  <c r="F113" i="175"/>
  <c r="F19" i="175"/>
  <c r="N19" i="175"/>
  <c r="V19" i="175"/>
  <c r="J20" i="175"/>
  <c r="R20" i="175"/>
  <c r="F21" i="175"/>
  <c r="N21" i="175"/>
  <c r="V21" i="175"/>
  <c r="J25" i="175"/>
  <c r="R25" i="175"/>
  <c r="F26" i="175"/>
  <c r="N26" i="175"/>
  <c r="V26" i="175"/>
  <c r="J27" i="175"/>
  <c r="R27" i="175"/>
  <c r="H28" i="175"/>
  <c r="L28" i="175"/>
  <c r="P28" i="175"/>
  <c r="T28" i="175"/>
  <c r="R31" i="175"/>
  <c r="J32" i="175"/>
  <c r="L33" i="175"/>
  <c r="R33" i="175"/>
  <c r="J36" i="175"/>
  <c r="V37" i="175"/>
  <c r="N39" i="175"/>
  <c r="F41" i="175"/>
  <c r="R42" i="175"/>
  <c r="J44" i="175"/>
  <c r="V45" i="175"/>
  <c r="P46" i="175"/>
  <c r="N31" i="174"/>
  <c r="N32" i="174"/>
  <c r="F33" i="174"/>
  <c r="L33" i="174"/>
  <c r="V33" i="174"/>
  <c r="V39" i="174"/>
  <c r="F43" i="174"/>
  <c r="F28" i="174"/>
  <c r="V28" i="174"/>
  <c r="R31" i="174"/>
  <c r="V32" i="174"/>
  <c r="H33" i="174"/>
  <c r="R33" i="174"/>
  <c r="N37" i="174"/>
  <c r="R40" i="174"/>
  <c r="R28" i="174"/>
  <c r="F31" i="174"/>
  <c r="V31" i="174"/>
  <c r="D33" i="174"/>
  <c r="N33" i="174"/>
  <c r="T33" i="174"/>
  <c r="J38" i="174"/>
  <c r="N41" i="174"/>
  <c r="J31" i="174"/>
  <c r="F32" i="174"/>
  <c r="J33" i="174"/>
  <c r="P33" i="174"/>
  <c r="F39" i="174"/>
  <c r="J42" i="174"/>
  <c r="V28" i="173"/>
  <c r="F32" i="173"/>
  <c r="V32" i="173"/>
  <c r="P33" i="173"/>
  <c r="H36" i="173"/>
  <c r="T37" i="173"/>
  <c r="D39" i="173"/>
  <c r="V39" i="173"/>
  <c r="L41" i="173"/>
  <c r="P42" i="173"/>
  <c r="T43" i="173"/>
  <c r="D45" i="173"/>
  <c r="F46" i="173"/>
  <c r="T46" i="173"/>
  <c r="F114" i="173"/>
  <c r="H31" i="173"/>
  <c r="L32" i="173"/>
  <c r="J33" i="173"/>
  <c r="R33" i="173"/>
  <c r="P36" i="173"/>
  <c r="H38" i="173"/>
  <c r="F39" i="173"/>
  <c r="H40" i="173"/>
  <c r="T41" i="173"/>
  <c r="D43" i="173"/>
  <c r="V43" i="173"/>
  <c r="L45" i="173"/>
  <c r="H46" i="173"/>
  <c r="N46" i="173"/>
  <c r="V46" i="173"/>
  <c r="T114" i="173"/>
  <c r="D27" i="173"/>
  <c r="P31" i="173"/>
  <c r="N32" i="173"/>
  <c r="F33" i="173"/>
  <c r="L33" i="173"/>
  <c r="T33" i="173"/>
  <c r="D37" i="173"/>
  <c r="J38" i="173"/>
  <c r="L39" i="173"/>
  <c r="P40" i="173"/>
  <c r="H42" i="173"/>
  <c r="F43" i="173"/>
  <c r="H44" i="173"/>
  <c r="T45" i="173"/>
  <c r="J46" i="173"/>
  <c r="P46" i="173"/>
  <c r="D32" i="173"/>
  <c r="T32" i="173"/>
  <c r="H33" i="173"/>
  <c r="N33" i="173"/>
  <c r="V33" i="173"/>
  <c r="L37" i="173"/>
  <c r="P38" i="173"/>
  <c r="T39" i="173"/>
  <c r="D41" i="173"/>
  <c r="J42" i="173"/>
  <c r="L43" i="173"/>
  <c r="P44" i="173"/>
  <c r="D46" i="173"/>
  <c r="L46" i="173"/>
  <c r="R46" i="173"/>
  <c r="P25" i="172"/>
  <c r="P26" i="172"/>
  <c r="P28" i="172"/>
  <c r="P31" i="172"/>
  <c r="L32" i="172"/>
  <c r="D33" i="172"/>
  <c r="J33" i="172"/>
  <c r="T33" i="172"/>
  <c r="N36" i="172"/>
  <c r="J37" i="172"/>
  <c r="F38" i="172"/>
  <c r="V38" i="172"/>
  <c r="R39" i="172"/>
  <c r="N40" i="172"/>
  <c r="J41" i="172"/>
  <c r="F42" i="172"/>
  <c r="V42" i="172"/>
  <c r="R43" i="172"/>
  <c r="N44" i="172"/>
  <c r="J45" i="172"/>
  <c r="H46" i="172"/>
  <c r="N46" i="172"/>
  <c r="H113" i="172"/>
  <c r="P38" i="172"/>
  <c r="P42" i="172"/>
  <c r="P20" i="172"/>
  <c r="P21" i="172"/>
  <c r="J27" i="172"/>
  <c r="F31" i="172"/>
  <c r="V31" i="172"/>
  <c r="R32" i="172"/>
  <c r="F33" i="172"/>
  <c r="P33" i="172"/>
  <c r="V33" i="172"/>
  <c r="P36" i="172"/>
  <c r="L37" i="172"/>
  <c r="H38" i="172"/>
  <c r="D39" i="172"/>
  <c r="T39" i="172"/>
  <c r="P40" i="172"/>
  <c r="L41" i="172"/>
  <c r="H42" i="172"/>
  <c r="D43" i="172"/>
  <c r="T43" i="172"/>
  <c r="P44" i="172"/>
  <c r="L45" i="172"/>
  <c r="D46" i="172"/>
  <c r="J46" i="172"/>
  <c r="T46" i="172"/>
  <c r="P113" i="172"/>
  <c r="J32" i="172"/>
  <c r="P19" i="172"/>
  <c r="J25" i="172"/>
  <c r="H28" i="172"/>
  <c r="H31" i="172"/>
  <c r="D32" i="172"/>
  <c r="T32" i="172"/>
  <c r="L33" i="172"/>
  <c r="R33" i="172"/>
  <c r="F36" i="172"/>
  <c r="V36" i="172"/>
  <c r="R37" i="172"/>
  <c r="N38" i="172"/>
  <c r="J39" i="172"/>
  <c r="F40" i="172"/>
  <c r="V40" i="172"/>
  <c r="R41" i="172"/>
  <c r="N42" i="172"/>
  <c r="J43" i="172"/>
  <c r="F44" i="172"/>
  <c r="V44" i="172"/>
  <c r="R45" i="172"/>
  <c r="F46" i="172"/>
  <c r="P46" i="172"/>
  <c r="V46" i="172"/>
  <c r="H27" i="170"/>
  <c r="H37" i="170"/>
  <c r="F46" i="170"/>
  <c r="N46" i="170"/>
  <c r="V46" i="170"/>
  <c r="J33" i="170"/>
  <c r="R33" i="170"/>
  <c r="P43" i="170"/>
  <c r="H46" i="170"/>
  <c r="P46" i="170"/>
  <c r="H45" i="170"/>
  <c r="J46" i="170"/>
  <c r="R46" i="170"/>
  <c r="F33" i="170"/>
  <c r="N33" i="170"/>
  <c r="V33" i="170"/>
  <c r="F32" i="169"/>
  <c r="J33" i="169"/>
  <c r="P33" i="169"/>
  <c r="F37" i="169"/>
  <c r="V39" i="169"/>
  <c r="V45" i="169"/>
  <c r="F28" i="169"/>
  <c r="V28" i="169"/>
  <c r="N32" i="169"/>
  <c r="F33" i="169"/>
  <c r="L33" i="169"/>
  <c r="V33" i="169"/>
  <c r="V37" i="169"/>
  <c r="F41" i="169"/>
  <c r="R46" i="169"/>
  <c r="F27" i="169"/>
  <c r="R28" i="169"/>
  <c r="J31" i="169"/>
  <c r="V32" i="169"/>
  <c r="H33" i="169"/>
  <c r="R33" i="169"/>
  <c r="J36" i="169"/>
  <c r="J38" i="169"/>
  <c r="R42" i="169"/>
  <c r="R31" i="169"/>
  <c r="D33" i="169"/>
  <c r="N33" i="169"/>
  <c r="T33" i="169"/>
  <c r="R36" i="169"/>
  <c r="N39" i="169"/>
  <c r="J44" i="169"/>
  <c r="H46" i="169"/>
  <c r="L20" i="168"/>
  <c r="L25" i="168"/>
  <c r="L27" i="168"/>
  <c r="R19" i="168"/>
  <c r="R21" i="168"/>
  <c r="R26" i="168"/>
  <c r="N28" i="168"/>
  <c r="L19" i="168"/>
  <c r="L21" i="168"/>
  <c r="D46" i="167"/>
  <c r="L46" i="167"/>
  <c r="T46" i="167"/>
  <c r="F46" i="167"/>
  <c r="N46" i="167"/>
  <c r="V46" i="167"/>
  <c r="D19" i="167"/>
  <c r="L19" i="167"/>
  <c r="T19" i="167"/>
  <c r="D21" i="167"/>
  <c r="L21" i="167"/>
  <c r="T21" i="167"/>
  <c r="D26" i="167"/>
  <c r="L26" i="167"/>
  <c r="T26" i="167"/>
  <c r="T27" i="167"/>
  <c r="L33" i="167"/>
  <c r="T33" i="167"/>
  <c r="H46" i="167"/>
  <c r="P46" i="167"/>
  <c r="F19" i="167"/>
  <c r="N19" i="167"/>
  <c r="V19" i="167"/>
  <c r="F21" i="167"/>
  <c r="N21" i="167"/>
  <c r="V21" i="167"/>
  <c r="F26" i="167"/>
  <c r="N26" i="167"/>
  <c r="V26" i="167"/>
  <c r="L27" i="167"/>
  <c r="V27" i="167"/>
  <c r="F33" i="167"/>
  <c r="N33" i="167"/>
  <c r="V33" i="167"/>
  <c r="J46" i="167"/>
  <c r="R46" i="167"/>
  <c r="D46" i="165"/>
  <c r="F46" i="165"/>
  <c r="N46" i="165"/>
  <c r="V46" i="165"/>
  <c r="L46" i="165"/>
  <c r="L19" i="165"/>
  <c r="D21" i="165"/>
  <c r="D26" i="165"/>
  <c r="L26" i="165"/>
  <c r="T26" i="165"/>
  <c r="T27" i="165"/>
  <c r="L33" i="165"/>
  <c r="T33" i="165"/>
  <c r="H46" i="165"/>
  <c r="P46" i="165"/>
  <c r="T46" i="165"/>
  <c r="T19" i="165"/>
  <c r="L21" i="165"/>
  <c r="F19" i="165"/>
  <c r="N19" i="165"/>
  <c r="V19" i="165"/>
  <c r="F21" i="165"/>
  <c r="N21" i="165"/>
  <c r="V21" i="165"/>
  <c r="F26" i="165"/>
  <c r="N26" i="165"/>
  <c r="V26" i="165"/>
  <c r="V27" i="165"/>
  <c r="F33" i="165"/>
  <c r="N33" i="165"/>
  <c r="V33" i="165"/>
  <c r="J46" i="165"/>
  <c r="R46" i="165"/>
  <c r="F37" i="164"/>
  <c r="F45" i="164"/>
  <c r="V115" i="164"/>
  <c r="F19" i="164"/>
  <c r="V25" i="164"/>
  <c r="V26" i="164"/>
  <c r="P27" i="164"/>
  <c r="F28" i="164"/>
  <c r="V28" i="164"/>
  <c r="N32" i="164"/>
  <c r="F33" i="164"/>
  <c r="L33" i="164"/>
  <c r="V33" i="164"/>
  <c r="N37" i="164"/>
  <c r="F39" i="164"/>
  <c r="R40" i="164"/>
  <c r="J42" i="164"/>
  <c r="V43" i="164"/>
  <c r="N45" i="164"/>
  <c r="F46" i="164"/>
  <c r="V46" i="164"/>
  <c r="N113" i="164"/>
  <c r="V20" i="164"/>
  <c r="V21" i="164"/>
  <c r="D26" i="164"/>
  <c r="F27" i="164"/>
  <c r="V27" i="164"/>
  <c r="R28" i="164"/>
  <c r="J31" i="164"/>
  <c r="V32" i="164"/>
  <c r="H33" i="164"/>
  <c r="R33" i="164"/>
  <c r="J36" i="164"/>
  <c r="V37" i="164"/>
  <c r="N39" i="164"/>
  <c r="F41" i="164"/>
  <c r="R42" i="164"/>
  <c r="J44" i="164"/>
  <c r="V45" i="164"/>
  <c r="H46" i="164"/>
  <c r="J114" i="164"/>
  <c r="F32" i="164"/>
  <c r="P33" i="164"/>
  <c r="V41" i="164"/>
  <c r="V19" i="164"/>
  <c r="F25" i="164"/>
  <c r="P25" i="164"/>
  <c r="F26" i="164"/>
  <c r="R31" i="164"/>
  <c r="N33" i="164"/>
  <c r="T33" i="164"/>
  <c r="R36" i="164"/>
  <c r="J38" i="164"/>
  <c r="V39" i="164"/>
  <c r="N41" i="164"/>
  <c r="F43" i="164"/>
  <c r="R44" i="164"/>
  <c r="D46" i="164"/>
  <c r="R46" i="164"/>
  <c r="F115" i="164"/>
  <c r="R32" i="163"/>
  <c r="R37" i="163"/>
  <c r="R45" i="163"/>
  <c r="R46" i="163"/>
  <c r="R33" i="163"/>
  <c r="R19" i="163"/>
  <c r="H20" i="163"/>
  <c r="R20" i="163"/>
  <c r="H28" i="163"/>
  <c r="N31" i="163"/>
  <c r="H33" i="163"/>
  <c r="N33" i="163"/>
  <c r="N36" i="163"/>
  <c r="F38" i="163"/>
  <c r="R39" i="163"/>
  <c r="J41" i="163"/>
  <c r="V42" i="163"/>
  <c r="N44" i="163"/>
  <c r="D46" i="163"/>
  <c r="L46" i="163"/>
  <c r="T46" i="163"/>
  <c r="F27" i="163"/>
  <c r="D28" i="163"/>
  <c r="T28" i="163"/>
  <c r="V31" i="163"/>
  <c r="J33" i="163"/>
  <c r="T33" i="163"/>
  <c r="V36" i="163"/>
  <c r="N38" i="163"/>
  <c r="F40" i="163"/>
  <c r="R41" i="163"/>
  <c r="J43" i="163"/>
  <c r="V44" i="163"/>
  <c r="F46" i="163"/>
  <c r="N46" i="163"/>
  <c r="R26" i="163"/>
  <c r="H27" i="163"/>
  <c r="R27" i="163"/>
  <c r="J32" i="163"/>
  <c r="F33" i="163"/>
  <c r="P33" i="163"/>
  <c r="V33" i="163"/>
  <c r="J37" i="163"/>
  <c r="V38" i="163"/>
  <c r="N40" i="163"/>
  <c r="F42" i="163"/>
  <c r="R43" i="163"/>
  <c r="J45" i="163"/>
  <c r="H46" i="163"/>
  <c r="P46" i="163"/>
  <c r="D20" i="160"/>
  <c r="D25" i="160"/>
  <c r="D46" i="160"/>
  <c r="D33" i="159"/>
  <c r="R41" i="159"/>
  <c r="R43" i="159"/>
  <c r="D20" i="159"/>
  <c r="N31" i="159"/>
  <c r="F33" i="159"/>
  <c r="N33" i="159"/>
  <c r="T33" i="159"/>
  <c r="R37" i="159"/>
  <c r="R39" i="159"/>
  <c r="D42" i="159"/>
  <c r="F44" i="159"/>
  <c r="F46" i="159"/>
  <c r="L46" i="159"/>
  <c r="R113" i="159"/>
  <c r="D19" i="159"/>
  <c r="J20" i="159"/>
  <c r="D21" i="159"/>
  <c r="N26" i="159"/>
  <c r="T31" i="159"/>
  <c r="R32" i="159"/>
  <c r="H33" i="159"/>
  <c r="P33" i="159"/>
  <c r="V33" i="159"/>
  <c r="H37" i="159"/>
  <c r="D38" i="159"/>
  <c r="V38" i="159"/>
  <c r="F40" i="159"/>
  <c r="J41" i="159"/>
  <c r="F42" i="159"/>
  <c r="J43" i="159"/>
  <c r="N44" i="159"/>
  <c r="P45" i="159"/>
  <c r="N46" i="159"/>
  <c r="N53" i="159"/>
  <c r="J74" i="159"/>
  <c r="J82" i="159"/>
  <c r="H114" i="159"/>
  <c r="L33" i="159"/>
  <c r="D46" i="159"/>
  <c r="R46" i="159"/>
  <c r="F19" i="159"/>
  <c r="T19" i="159"/>
  <c r="F21" i="159"/>
  <c r="R25" i="159"/>
  <c r="R27" i="159"/>
  <c r="J33" i="159"/>
  <c r="R33" i="159"/>
  <c r="F36" i="159"/>
  <c r="J37" i="159"/>
  <c r="F38" i="159"/>
  <c r="J39" i="159"/>
  <c r="N40" i="159"/>
  <c r="N42" i="159"/>
  <c r="R45" i="159"/>
  <c r="N61" i="159"/>
  <c r="N79" i="159"/>
  <c r="N93" i="159"/>
  <c r="R21" i="158"/>
  <c r="L26" i="158"/>
  <c r="F27" i="158"/>
  <c r="R28" i="158"/>
  <c r="J31" i="158"/>
  <c r="H32" i="158"/>
  <c r="J33" i="158"/>
  <c r="F37" i="158"/>
  <c r="R38" i="158"/>
  <c r="J40" i="158"/>
  <c r="V41" i="158"/>
  <c r="J43" i="158"/>
  <c r="R44" i="158"/>
  <c r="J72" i="158"/>
  <c r="L20" i="158"/>
  <c r="N28" i="158"/>
  <c r="L31" i="158"/>
  <c r="N32" i="158"/>
  <c r="F33" i="158"/>
  <c r="V33" i="158"/>
  <c r="N37" i="158"/>
  <c r="F39" i="158"/>
  <c r="R40" i="158"/>
  <c r="J42" i="158"/>
  <c r="R43" i="158"/>
  <c r="V44" i="158"/>
  <c r="F46" i="158"/>
  <c r="N46" i="158"/>
  <c r="V46" i="158"/>
  <c r="L53" i="158"/>
  <c r="R36" i="158"/>
  <c r="R46" i="158"/>
  <c r="R19" i="158"/>
  <c r="R26" i="158"/>
  <c r="R31" i="158"/>
  <c r="V32" i="158"/>
  <c r="H33" i="158"/>
  <c r="R33" i="158"/>
  <c r="J36" i="158"/>
  <c r="V37" i="158"/>
  <c r="N39" i="158"/>
  <c r="F41" i="158"/>
  <c r="R42" i="158"/>
  <c r="H44" i="158"/>
  <c r="J45" i="158"/>
  <c r="J52" i="158"/>
  <c r="J57" i="158"/>
  <c r="J74" i="158"/>
  <c r="J84" i="158"/>
  <c r="R114" i="197"/>
  <c r="R103" i="197"/>
  <c r="R101" i="197"/>
  <c r="R99" i="197"/>
  <c r="R95" i="197"/>
  <c r="R93" i="197"/>
  <c r="R91" i="197"/>
  <c r="R89" i="197"/>
  <c r="R87" i="197"/>
  <c r="R115" i="197"/>
  <c r="R113" i="197"/>
  <c r="R104" i="197"/>
  <c r="R100" i="197"/>
  <c r="R98" i="197"/>
  <c r="R96" i="197"/>
  <c r="R94" i="197"/>
  <c r="R92" i="197"/>
  <c r="R90" i="197"/>
  <c r="R88" i="197"/>
  <c r="R86" i="197"/>
  <c r="R84" i="197"/>
  <c r="R82" i="197"/>
  <c r="R81" i="197"/>
  <c r="R79" i="197"/>
  <c r="R77" i="197"/>
  <c r="R75" i="197"/>
  <c r="R73" i="197"/>
  <c r="R71" i="197"/>
  <c r="R69" i="197"/>
  <c r="R67" i="197"/>
  <c r="R65" i="197"/>
  <c r="R63" i="197"/>
  <c r="R83" i="197"/>
  <c r="R78" i="197"/>
  <c r="R74" i="197"/>
  <c r="R70" i="197"/>
  <c r="R66" i="197"/>
  <c r="R61" i="197"/>
  <c r="R59" i="197"/>
  <c r="R57" i="197"/>
  <c r="R55" i="197"/>
  <c r="R53" i="197"/>
  <c r="R45" i="197"/>
  <c r="R43" i="197"/>
  <c r="R41" i="197"/>
  <c r="R39" i="197"/>
  <c r="R37" i="197"/>
  <c r="R32" i="197"/>
  <c r="R27" i="197"/>
  <c r="R25" i="197"/>
  <c r="R23" i="197"/>
  <c r="R20" i="197"/>
  <c r="R80" i="197"/>
  <c r="R64" i="197"/>
  <c r="R58" i="197"/>
  <c r="R46" i="197"/>
  <c r="R42" i="197"/>
  <c r="R38" i="197"/>
  <c r="R19" i="197"/>
  <c r="R76" i="197"/>
  <c r="R56" i="197"/>
  <c r="R33" i="197"/>
  <c r="R21" i="197"/>
  <c r="R72" i="197"/>
  <c r="R54" i="197"/>
  <c r="R44" i="197"/>
  <c r="R40" i="197"/>
  <c r="R36" i="197"/>
  <c r="R28" i="197"/>
  <c r="R24" i="197"/>
  <c r="R26" i="197"/>
  <c r="R60" i="197"/>
  <c r="R31" i="197"/>
  <c r="R68" i="197"/>
  <c r="F23" i="197"/>
  <c r="J26" i="197"/>
  <c r="V27" i="197"/>
  <c r="N115" i="197"/>
  <c r="N113" i="197"/>
  <c r="N104" i="197"/>
  <c r="N100" i="197"/>
  <c r="N98" i="197"/>
  <c r="N96" i="197"/>
  <c r="N94" i="197"/>
  <c r="N92" i="197"/>
  <c r="N90" i="197"/>
  <c r="N88" i="197"/>
  <c r="N86" i="197"/>
  <c r="N114" i="197"/>
  <c r="N103" i="197"/>
  <c r="N101" i="197"/>
  <c r="N99" i="197"/>
  <c r="N95" i="197"/>
  <c r="N93" i="197"/>
  <c r="N91" i="197"/>
  <c r="N89" i="197"/>
  <c r="N87" i="197"/>
  <c r="N83" i="197"/>
  <c r="N80" i="197"/>
  <c r="N78" i="197"/>
  <c r="N76" i="197"/>
  <c r="N74" i="197"/>
  <c r="N72" i="197"/>
  <c r="N70" i="197"/>
  <c r="N68" i="197"/>
  <c r="N66" i="197"/>
  <c r="N64" i="197"/>
  <c r="N84" i="197"/>
  <c r="N79" i="197"/>
  <c r="N75" i="197"/>
  <c r="N71" i="197"/>
  <c r="N67" i="197"/>
  <c r="N63" i="197"/>
  <c r="N60" i="197"/>
  <c r="N58" i="197"/>
  <c r="N56" i="197"/>
  <c r="N54" i="197"/>
  <c r="N44" i="197"/>
  <c r="N42" i="197"/>
  <c r="N40" i="197"/>
  <c r="N38" i="197"/>
  <c r="N36" i="197"/>
  <c r="N31" i="197"/>
  <c r="N26" i="197"/>
  <c r="N24" i="197"/>
  <c r="N21" i="197"/>
  <c r="N19" i="197"/>
  <c r="N37" i="197"/>
  <c r="J38" i="197"/>
  <c r="F39" i="197"/>
  <c r="V39" i="197"/>
  <c r="N41" i="197"/>
  <c r="J42" i="197"/>
  <c r="F43" i="197"/>
  <c r="V43" i="197"/>
  <c r="N45" i="197"/>
  <c r="J46" i="197"/>
  <c r="F53" i="197"/>
  <c r="J56" i="197"/>
  <c r="V57" i="197"/>
  <c r="N59" i="197"/>
  <c r="F61" i="197"/>
  <c r="F63" i="197"/>
  <c r="N69" i="197"/>
  <c r="V75" i="197"/>
  <c r="F79" i="197"/>
  <c r="N82" i="197"/>
  <c r="F20" i="197"/>
  <c r="V25" i="197"/>
  <c r="J114" i="197"/>
  <c r="J103" i="197"/>
  <c r="J101" i="197"/>
  <c r="J99" i="197"/>
  <c r="J95" i="197"/>
  <c r="J93" i="197"/>
  <c r="J91" i="197"/>
  <c r="J89" i="197"/>
  <c r="J87" i="197"/>
  <c r="J115" i="197"/>
  <c r="J113" i="197"/>
  <c r="J104" i="197"/>
  <c r="J100" i="197"/>
  <c r="J98" i="197"/>
  <c r="J96" i="197"/>
  <c r="J94" i="197"/>
  <c r="J92" i="197"/>
  <c r="J90" i="197"/>
  <c r="J88" i="197"/>
  <c r="J86" i="197"/>
  <c r="J84" i="197"/>
  <c r="J82" i="197"/>
  <c r="J83" i="197"/>
  <c r="J81" i="197"/>
  <c r="J79" i="197"/>
  <c r="J77" i="197"/>
  <c r="J75" i="197"/>
  <c r="J73" i="197"/>
  <c r="J71" i="197"/>
  <c r="J69" i="197"/>
  <c r="J67" i="197"/>
  <c r="J65" i="197"/>
  <c r="J63" i="197"/>
  <c r="J80" i="197"/>
  <c r="J76" i="197"/>
  <c r="J72" i="197"/>
  <c r="J68" i="197"/>
  <c r="J64" i="197"/>
  <c r="J61" i="197"/>
  <c r="J59" i="197"/>
  <c r="J57" i="197"/>
  <c r="J55" i="197"/>
  <c r="J53" i="197"/>
  <c r="J45" i="197"/>
  <c r="J43" i="197"/>
  <c r="J41" i="197"/>
  <c r="J39" i="197"/>
  <c r="J37" i="197"/>
  <c r="J32" i="197"/>
  <c r="J27" i="197"/>
  <c r="J25" i="197"/>
  <c r="J23" i="197"/>
  <c r="J20" i="197"/>
  <c r="J31" i="197"/>
  <c r="F32" i="197"/>
  <c r="V32" i="197"/>
  <c r="F46" i="197"/>
  <c r="V46" i="197"/>
  <c r="N53" i="197"/>
  <c r="F55" i="197"/>
  <c r="J58" i="197"/>
  <c r="V59" i="197"/>
  <c r="N61" i="197"/>
  <c r="V63" i="197"/>
  <c r="J70" i="197"/>
  <c r="N73" i="197"/>
  <c r="J111" i="197"/>
  <c r="F115" i="197"/>
  <c r="F113" i="197"/>
  <c r="F104" i="197"/>
  <c r="F100" i="197"/>
  <c r="F98" i="197"/>
  <c r="F96" i="197"/>
  <c r="F94" i="197"/>
  <c r="F92" i="197"/>
  <c r="F90" i="197"/>
  <c r="F88" i="197"/>
  <c r="F86" i="197"/>
  <c r="F114" i="197"/>
  <c r="F103" i="197"/>
  <c r="F101" i="197"/>
  <c r="F99" i="197"/>
  <c r="F95" i="197"/>
  <c r="F93" i="197"/>
  <c r="F91" i="197"/>
  <c r="F89" i="197"/>
  <c r="F87" i="197"/>
  <c r="F83" i="197"/>
  <c r="F80" i="197"/>
  <c r="F78" i="197"/>
  <c r="F76" i="197"/>
  <c r="F74" i="197"/>
  <c r="F72" i="197"/>
  <c r="F70" i="197"/>
  <c r="F68" i="197"/>
  <c r="F66" i="197"/>
  <c r="F64" i="197"/>
  <c r="F82" i="197"/>
  <c r="F84" i="197"/>
  <c r="F81" i="197"/>
  <c r="F77" i="197"/>
  <c r="F73" i="197"/>
  <c r="F69" i="197"/>
  <c r="F65" i="197"/>
  <c r="F60" i="197"/>
  <c r="F58" i="197"/>
  <c r="F56" i="197"/>
  <c r="F54" i="197"/>
  <c r="F44" i="197"/>
  <c r="F42" i="197"/>
  <c r="F40" i="197"/>
  <c r="F38" i="197"/>
  <c r="F36" i="197"/>
  <c r="F31" i="197"/>
  <c r="F26" i="197"/>
  <c r="F24" i="197"/>
  <c r="F21" i="197"/>
  <c r="F19" i="197"/>
  <c r="V115" i="197"/>
  <c r="V113" i="197"/>
  <c r="V104" i="197"/>
  <c r="V100" i="197"/>
  <c r="V98" i="197"/>
  <c r="V96" i="197"/>
  <c r="V94" i="197"/>
  <c r="V92" i="197"/>
  <c r="V90" i="197"/>
  <c r="V88" i="197"/>
  <c r="V86" i="197"/>
  <c r="V114" i="197"/>
  <c r="V103" i="197"/>
  <c r="V101" i="197"/>
  <c r="V99" i="197"/>
  <c r="V97" i="197"/>
  <c r="V95" i="197"/>
  <c r="V93" i="197"/>
  <c r="V91" i="197"/>
  <c r="V89" i="197"/>
  <c r="V87" i="197"/>
  <c r="V85" i="197"/>
  <c r="V83" i="197"/>
  <c r="V81" i="197"/>
  <c r="V84" i="197"/>
  <c r="V80" i="197"/>
  <c r="V78" i="197"/>
  <c r="V76" i="197"/>
  <c r="V74" i="197"/>
  <c r="V72" i="197"/>
  <c r="V70" i="197"/>
  <c r="V68" i="197"/>
  <c r="V66" i="197"/>
  <c r="V64" i="197"/>
  <c r="V77" i="197"/>
  <c r="V73" i="197"/>
  <c r="V69" i="197"/>
  <c r="V65" i="197"/>
  <c r="V60" i="197"/>
  <c r="V58" i="197"/>
  <c r="V56" i="197"/>
  <c r="V54" i="197"/>
  <c r="V44" i="197"/>
  <c r="V42" i="197"/>
  <c r="V40" i="197"/>
  <c r="V38" i="197"/>
  <c r="V36" i="197"/>
  <c r="V31" i="197"/>
  <c r="V26" i="197"/>
  <c r="V24" i="197"/>
  <c r="V21" i="197"/>
  <c r="V19" i="197"/>
  <c r="V82" i="197"/>
  <c r="F37" i="197"/>
  <c r="V37" i="197"/>
  <c r="F41" i="197"/>
  <c r="V41" i="197"/>
  <c r="F45" i="197"/>
  <c r="V45" i="197"/>
  <c r="V53" i="197"/>
  <c r="F57" i="197"/>
  <c r="V61" i="197"/>
  <c r="V67" i="197"/>
  <c r="F71" i="197"/>
  <c r="D115" i="197"/>
  <c r="D113" i="197"/>
  <c r="D104" i="197"/>
  <c r="D100" i="197"/>
  <c r="D98" i="197"/>
  <c r="D96" i="197"/>
  <c r="D94" i="197"/>
  <c r="D92" i="197"/>
  <c r="D114" i="197"/>
  <c r="D88" i="197"/>
  <c r="D103" i="197"/>
  <c r="D95" i="197"/>
  <c r="D91" i="197"/>
  <c r="D87" i="197"/>
  <c r="D80" i="197"/>
  <c r="D78" i="197"/>
  <c r="D76" i="197"/>
  <c r="D74" i="197"/>
  <c r="D72" i="197"/>
  <c r="D70" i="197"/>
  <c r="D68" i="197"/>
  <c r="D66" i="197"/>
  <c r="D64" i="197"/>
  <c r="H114" i="197"/>
  <c r="H103" i="197"/>
  <c r="H101" i="197"/>
  <c r="H99" i="197"/>
  <c r="H95" i="197"/>
  <c r="H93" i="197"/>
  <c r="H100" i="197"/>
  <c r="H92" i="197"/>
  <c r="H91" i="197"/>
  <c r="H87" i="197"/>
  <c r="H82" i="197"/>
  <c r="H115" i="197"/>
  <c r="H98" i="197"/>
  <c r="H90" i="197"/>
  <c r="H86" i="197"/>
  <c r="H84" i="197"/>
  <c r="H83" i="197"/>
  <c r="H81" i="197"/>
  <c r="H79" i="197"/>
  <c r="H77" i="197"/>
  <c r="H75" i="197"/>
  <c r="H73" i="197"/>
  <c r="H71" i="197"/>
  <c r="H69" i="197"/>
  <c r="H67" i="197"/>
  <c r="H65" i="197"/>
  <c r="H63" i="197"/>
  <c r="L115" i="197"/>
  <c r="L113" i="197"/>
  <c r="L104" i="197"/>
  <c r="L100" i="197"/>
  <c r="L98" i="197"/>
  <c r="L96" i="197"/>
  <c r="L94" i="197"/>
  <c r="L92" i="197"/>
  <c r="L114" i="197"/>
  <c r="L103" i="197"/>
  <c r="L95" i="197"/>
  <c r="L90" i="197"/>
  <c r="L86" i="197"/>
  <c r="L84" i="197"/>
  <c r="L101" i="197"/>
  <c r="L93" i="197"/>
  <c r="L89" i="197"/>
  <c r="L80" i="197"/>
  <c r="L78" i="197"/>
  <c r="L76" i="197"/>
  <c r="L74" i="197"/>
  <c r="L72" i="197"/>
  <c r="L70" i="197"/>
  <c r="L68" i="197"/>
  <c r="L66" i="197"/>
  <c r="L64" i="197"/>
  <c r="P114" i="197"/>
  <c r="P103" i="197"/>
  <c r="P101" i="197"/>
  <c r="P99" i="197"/>
  <c r="P95" i="197"/>
  <c r="P93" i="197"/>
  <c r="P115" i="197"/>
  <c r="P98" i="197"/>
  <c r="P89" i="197"/>
  <c r="P113" i="197"/>
  <c r="P104" i="197"/>
  <c r="P96" i="197"/>
  <c r="P88" i="197"/>
  <c r="P82" i="197"/>
  <c r="P81" i="197"/>
  <c r="P79" i="197"/>
  <c r="P77" i="197"/>
  <c r="P75" i="197"/>
  <c r="P73" i="197"/>
  <c r="P71" i="197"/>
  <c r="P69" i="197"/>
  <c r="P67" i="197"/>
  <c r="P65" i="197"/>
  <c r="P63" i="197"/>
  <c r="T115" i="197"/>
  <c r="T113" i="197"/>
  <c r="T104" i="197"/>
  <c r="T100" i="197"/>
  <c r="T98" i="197"/>
  <c r="T96" i="197"/>
  <c r="T94" i="197"/>
  <c r="T92" i="197"/>
  <c r="T101" i="197"/>
  <c r="T93" i="197"/>
  <c r="T88" i="197"/>
  <c r="T83" i="197"/>
  <c r="T82" i="197"/>
  <c r="T99" i="197"/>
  <c r="T91" i="197"/>
  <c r="T87" i="197"/>
  <c r="T84" i="197"/>
  <c r="T80" i="197"/>
  <c r="T78" i="197"/>
  <c r="T76" i="197"/>
  <c r="T74" i="197"/>
  <c r="T72" i="197"/>
  <c r="T70" i="197"/>
  <c r="T68" i="197"/>
  <c r="T66" i="197"/>
  <c r="T64" i="197"/>
  <c r="D31" i="197"/>
  <c r="L31" i="197"/>
  <c r="T31" i="197"/>
  <c r="H32" i="197"/>
  <c r="P32" i="197"/>
  <c r="D36" i="197"/>
  <c r="L36" i="197"/>
  <c r="T36" i="197"/>
  <c r="H37" i="197"/>
  <c r="P37" i="197"/>
  <c r="D38" i="197"/>
  <c r="L38" i="197"/>
  <c r="T38" i="197"/>
  <c r="H39" i="197"/>
  <c r="P39" i="197"/>
  <c r="D40" i="197"/>
  <c r="L40" i="197"/>
  <c r="T40" i="197"/>
  <c r="H41" i="197"/>
  <c r="P41" i="197"/>
  <c r="D42" i="197"/>
  <c r="L42" i="197"/>
  <c r="T42" i="197"/>
  <c r="H43" i="197"/>
  <c r="P43" i="197"/>
  <c r="D44" i="197"/>
  <c r="L44" i="197"/>
  <c r="T44" i="197"/>
  <c r="H45" i="197"/>
  <c r="P45" i="197"/>
  <c r="H53" i="197"/>
  <c r="P53" i="197"/>
  <c r="D54" i="197"/>
  <c r="L54" i="197"/>
  <c r="T54" i="197"/>
  <c r="H55" i="197"/>
  <c r="P55" i="197"/>
  <c r="D56" i="197"/>
  <c r="L56" i="197"/>
  <c r="T56" i="197"/>
  <c r="H57" i="197"/>
  <c r="P57" i="197"/>
  <c r="D58" i="197"/>
  <c r="L58" i="197"/>
  <c r="T58" i="197"/>
  <c r="H59" i="197"/>
  <c r="P59" i="197"/>
  <c r="D60" i="197"/>
  <c r="L60" i="197"/>
  <c r="T60" i="197"/>
  <c r="H61" i="197"/>
  <c r="P61" i="197"/>
  <c r="L63" i="197"/>
  <c r="H64" i="197"/>
  <c r="D65" i="197"/>
  <c r="T65" i="197"/>
  <c r="P66" i="197"/>
  <c r="L67" i="197"/>
  <c r="H68" i="197"/>
  <c r="D69" i="197"/>
  <c r="T69" i="197"/>
  <c r="P70" i="197"/>
  <c r="L71" i="197"/>
  <c r="H72" i="197"/>
  <c r="D73" i="197"/>
  <c r="T73" i="197"/>
  <c r="P74" i="197"/>
  <c r="L75" i="197"/>
  <c r="H76" i="197"/>
  <c r="D77" i="197"/>
  <c r="T77" i="197"/>
  <c r="P78" i="197"/>
  <c r="L79" i="197"/>
  <c r="H80" i="197"/>
  <c r="D81" i="197"/>
  <c r="T81" i="197"/>
  <c r="D84" i="197"/>
  <c r="P86" i="197"/>
  <c r="H88" i="197"/>
  <c r="T89" i="197"/>
  <c r="L91" i="197"/>
  <c r="H94" i="197"/>
  <c r="P100" i="197"/>
  <c r="T103" i="197"/>
  <c r="D111" i="197"/>
  <c r="L111" i="197"/>
  <c r="T111" i="197"/>
  <c r="H113" i="197"/>
  <c r="D28" i="197"/>
  <c r="H28" i="197"/>
  <c r="L28" i="197"/>
  <c r="P28" i="197"/>
  <c r="T28" i="197"/>
  <c r="D82" i="197"/>
  <c r="D83" i="197"/>
  <c r="T86" i="197"/>
  <c r="L88" i="197"/>
  <c r="D90" i="197"/>
  <c r="P91" i="197"/>
  <c r="P94" i="197"/>
  <c r="D101" i="197"/>
  <c r="H104" i="197"/>
  <c r="T114" i="197"/>
  <c r="D53" i="197"/>
  <c r="L53" i="197"/>
  <c r="T53" i="197"/>
  <c r="H54" i="197"/>
  <c r="P54" i="197"/>
  <c r="D55" i="197"/>
  <c r="L55" i="197"/>
  <c r="T55" i="197"/>
  <c r="H56" i="197"/>
  <c r="P56" i="197"/>
  <c r="D57" i="197"/>
  <c r="L57" i="197"/>
  <c r="T57" i="197"/>
  <c r="H58" i="197"/>
  <c r="P58" i="197"/>
  <c r="D59" i="197"/>
  <c r="L59" i="197"/>
  <c r="T59" i="197"/>
  <c r="H60" i="197"/>
  <c r="P60" i="197"/>
  <c r="D61" i="197"/>
  <c r="L61" i="197"/>
  <c r="T61" i="197"/>
  <c r="D63" i="197"/>
  <c r="T63" i="197"/>
  <c r="P64" i="197"/>
  <c r="L65" i="197"/>
  <c r="H66" i="197"/>
  <c r="D67" i="197"/>
  <c r="T67" i="197"/>
  <c r="P68" i="197"/>
  <c r="L69" i="197"/>
  <c r="H70" i="197"/>
  <c r="D71" i="197"/>
  <c r="T71" i="197"/>
  <c r="P72" i="197"/>
  <c r="L73" i="197"/>
  <c r="H74" i="197"/>
  <c r="D75" i="197"/>
  <c r="T75" i="197"/>
  <c r="P76" i="197"/>
  <c r="L77" i="197"/>
  <c r="H78" i="197"/>
  <c r="D79" i="197"/>
  <c r="T79" i="197"/>
  <c r="P80" i="197"/>
  <c r="L81" i="197"/>
  <c r="L82" i="197"/>
  <c r="L83" i="197"/>
  <c r="L87" i="197"/>
  <c r="D89" i="197"/>
  <c r="P90" i="197"/>
  <c r="P92" i="197"/>
  <c r="T95" i="197"/>
  <c r="D99" i="197"/>
  <c r="F111" i="197"/>
  <c r="N111" i="197"/>
  <c r="V111" i="197"/>
  <c r="H111" i="197"/>
  <c r="P111" i="197"/>
  <c r="R111" i="197"/>
  <c r="D115" i="195"/>
  <c r="D113" i="195"/>
  <c r="D97" i="195"/>
  <c r="D72" i="195"/>
  <c r="D36" i="195"/>
  <c r="D38" i="195"/>
  <c r="D40" i="195"/>
  <c r="D42" i="195"/>
  <c r="D44" i="195"/>
  <c r="D59" i="195"/>
  <c r="D28" i="195"/>
  <c r="D114" i="195"/>
  <c r="V21" i="194"/>
  <c r="L111" i="194"/>
  <c r="L113" i="194"/>
  <c r="L43" i="194"/>
  <c r="L42" i="194"/>
  <c r="L25" i="194"/>
  <c r="L24" i="194"/>
  <c r="L41" i="194"/>
  <c r="L45" i="194"/>
  <c r="L44" i="194"/>
  <c r="L37" i="194"/>
  <c r="L36" i="194"/>
  <c r="L27" i="194"/>
  <c r="L26" i="194"/>
  <c r="L115" i="194"/>
  <c r="L114" i="194"/>
  <c r="L39" i="194"/>
  <c r="L38" i="194"/>
  <c r="L28" i="194"/>
  <c r="L20" i="194"/>
  <c r="L19" i="194"/>
  <c r="L40" i="194"/>
  <c r="V115" i="194"/>
  <c r="V113" i="194"/>
  <c r="V96" i="194"/>
  <c r="V94" i="194"/>
  <c r="V82" i="194"/>
  <c r="V80" i="194"/>
  <c r="V74" i="194"/>
  <c r="V72" i="194"/>
  <c r="V62" i="194"/>
  <c r="V60" i="194"/>
  <c r="V58" i="194"/>
  <c r="V95" i="194"/>
  <c r="V87" i="194"/>
  <c r="V79" i="194"/>
  <c r="V71" i="194"/>
  <c r="V45" i="194"/>
  <c r="V43" i="194"/>
  <c r="V41" i="194"/>
  <c r="V39" i="194"/>
  <c r="V37" i="194"/>
  <c r="V32" i="194"/>
  <c r="V28" i="194"/>
  <c r="V27" i="194"/>
  <c r="V25" i="194"/>
  <c r="V23" i="194"/>
  <c r="V20" i="194"/>
  <c r="V97" i="194"/>
  <c r="V89" i="194"/>
  <c r="V73" i="194"/>
  <c r="V114" i="194"/>
  <c r="V91" i="194"/>
  <c r="V53" i="194"/>
  <c r="V42" i="194"/>
  <c r="V24" i="194"/>
  <c r="V61" i="194"/>
  <c r="V46" i="194"/>
  <c r="V40" i="194"/>
  <c r="V93" i="194"/>
  <c r="V57" i="194"/>
  <c r="V44" i="194"/>
  <c r="V36" i="194"/>
  <c r="V26" i="194"/>
  <c r="V38" i="194"/>
  <c r="V19" i="194"/>
  <c r="V69" i="194"/>
  <c r="L21" i="194"/>
  <c r="F115" i="194"/>
  <c r="F113" i="194"/>
  <c r="F114" i="194"/>
  <c r="F45" i="194"/>
  <c r="F43" i="194"/>
  <c r="F41" i="194"/>
  <c r="F39" i="194"/>
  <c r="F37" i="194"/>
  <c r="F32" i="194"/>
  <c r="F28" i="194"/>
  <c r="F27" i="194"/>
  <c r="F25" i="194"/>
  <c r="F23" i="194"/>
  <c r="F20" i="194"/>
  <c r="F38" i="194"/>
  <c r="F19" i="194"/>
  <c r="F40" i="194"/>
  <c r="F21" i="194"/>
  <c r="F42" i="194"/>
  <c r="F24" i="194"/>
  <c r="F44" i="194"/>
  <c r="F36" i="194"/>
  <c r="H112" i="194"/>
  <c r="H111" i="194"/>
  <c r="H115" i="194"/>
  <c r="R114" i="194"/>
  <c r="R115" i="194"/>
  <c r="R44" i="194"/>
  <c r="R42" i="194"/>
  <c r="R40" i="194"/>
  <c r="R38" i="194"/>
  <c r="R36" i="194"/>
  <c r="R28" i="194"/>
  <c r="R26" i="194"/>
  <c r="R24" i="194"/>
  <c r="R21" i="194"/>
  <c r="R19" i="194"/>
  <c r="H36" i="194"/>
  <c r="H43" i="194"/>
  <c r="R43" i="194"/>
  <c r="H44" i="194"/>
  <c r="R111" i="194"/>
  <c r="F112" i="194"/>
  <c r="P20" i="194"/>
  <c r="P21" i="194"/>
  <c r="H23" i="194"/>
  <c r="R23" i="194"/>
  <c r="H24" i="194"/>
  <c r="J25" i="194"/>
  <c r="D112" i="194"/>
  <c r="D111" i="194"/>
  <c r="D113" i="194"/>
  <c r="D115" i="194"/>
  <c r="D114" i="194"/>
  <c r="H28" i="194"/>
  <c r="N115" i="194"/>
  <c r="N113" i="194"/>
  <c r="N45" i="194"/>
  <c r="N43" i="194"/>
  <c r="N41" i="194"/>
  <c r="N39" i="194"/>
  <c r="N37" i="194"/>
  <c r="N32" i="194"/>
  <c r="N28" i="194"/>
  <c r="N27" i="194"/>
  <c r="N25" i="194"/>
  <c r="N23" i="194"/>
  <c r="N20" i="194"/>
  <c r="N114" i="194"/>
  <c r="T112" i="194"/>
  <c r="T111" i="194"/>
  <c r="H32" i="194"/>
  <c r="R32" i="194"/>
  <c r="D38" i="194"/>
  <c r="N38" i="194"/>
  <c r="D39" i="194"/>
  <c r="P39" i="194"/>
  <c r="P40" i="194"/>
  <c r="H41" i="194"/>
  <c r="R41" i="194"/>
  <c r="H42" i="194"/>
  <c r="T42" i="194"/>
  <c r="J43" i="194"/>
  <c r="T43" i="194"/>
  <c r="N46" i="194"/>
  <c r="R113" i="194"/>
  <c r="T114" i="194"/>
  <c r="T115" i="194"/>
  <c r="F46" i="194"/>
  <c r="H20" i="194"/>
  <c r="R20" i="194"/>
  <c r="H21" i="194"/>
  <c r="J114" i="194"/>
  <c r="J44" i="194"/>
  <c r="J42" i="194"/>
  <c r="J40" i="194"/>
  <c r="J38" i="194"/>
  <c r="J36" i="194"/>
  <c r="J28" i="194"/>
  <c r="J26" i="194"/>
  <c r="J24" i="194"/>
  <c r="J21" i="194"/>
  <c r="J19" i="194"/>
  <c r="P111" i="194"/>
  <c r="P114" i="194"/>
  <c r="P113" i="194"/>
  <c r="P115" i="194"/>
  <c r="J32" i="194"/>
  <c r="P37" i="194"/>
  <c r="P38" i="194"/>
  <c r="H39" i="194"/>
  <c r="R39" i="194"/>
  <c r="H40" i="194"/>
  <c r="J41" i="194"/>
  <c r="P45" i="194"/>
  <c r="J46" i="194"/>
  <c r="P46" i="194"/>
  <c r="J111" i="194"/>
  <c r="T113" i="194"/>
  <c r="T46" i="194"/>
  <c r="F111" i="194"/>
  <c r="V111" i="194"/>
  <c r="D115" i="193"/>
  <c r="D113" i="193"/>
  <c r="D114" i="193"/>
  <c r="L115" i="193"/>
  <c r="L113" i="193"/>
  <c r="L114" i="193"/>
  <c r="T115" i="193"/>
  <c r="T113" i="193"/>
  <c r="D36" i="193"/>
  <c r="T36" i="193"/>
  <c r="P37" i="193"/>
  <c r="L38" i="193"/>
  <c r="H39" i="193"/>
  <c r="D40" i="193"/>
  <c r="T40" i="193"/>
  <c r="P41" i="193"/>
  <c r="L42" i="193"/>
  <c r="H43" i="193"/>
  <c r="L44" i="193"/>
  <c r="H45" i="193"/>
  <c r="P45" i="193"/>
  <c r="D28" i="193"/>
  <c r="H28" i="193"/>
  <c r="L28" i="193"/>
  <c r="P28" i="193"/>
  <c r="T28" i="193"/>
  <c r="D111" i="193"/>
  <c r="L111" i="193"/>
  <c r="T111" i="193"/>
  <c r="H114" i="193"/>
  <c r="H115" i="193"/>
  <c r="P114" i="193"/>
  <c r="P115" i="193"/>
  <c r="P113" i="193"/>
  <c r="H32" i="193"/>
  <c r="P32" i="193"/>
  <c r="L36" i="193"/>
  <c r="H37" i="193"/>
  <c r="D38" i="193"/>
  <c r="T38" i="193"/>
  <c r="P39" i="193"/>
  <c r="L40" i="193"/>
  <c r="H41" i="193"/>
  <c r="D42" i="193"/>
  <c r="T42" i="193"/>
  <c r="P43" i="193"/>
  <c r="D44" i="193"/>
  <c r="T44" i="193"/>
  <c r="H19" i="193"/>
  <c r="P19" i="193"/>
  <c r="D20" i="193"/>
  <c r="L20" i="193"/>
  <c r="T20" i="193"/>
  <c r="H21" i="193"/>
  <c r="P21" i="193"/>
  <c r="D23" i="193"/>
  <c r="L23" i="193"/>
  <c r="T23" i="193"/>
  <c r="H24" i="193"/>
  <c r="P24" i="193"/>
  <c r="D25" i="193"/>
  <c r="L25" i="193"/>
  <c r="T25" i="193"/>
  <c r="H26" i="193"/>
  <c r="P26" i="193"/>
  <c r="D27" i="193"/>
  <c r="L27" i="193"/>
  <c r="T27" i="193"/>
  <c r="F115" i="193"/>
  <c r="F113" i="193"/>
  <c r="F114" i="193"/>
  <c r="J114" i="193"/>
  <c r="J115" i="193"/>
  <c r="J113" i="193"/>
  <c r="N115" i="193"/>
  <c r="N113" i="193"/>
  <c r="N114" i="193"/>
  <c r="R114" i="193"/>
  <c r="R115" i="193"/>
  <c r="R113" i="193"/>
  <c r="V115" i="193"/>
  <c r="V113" i="193"/>
  <c r="V96" i="193"/>
  <c r="V94" i="193"/>
  <c r="V114" i="193"/>
  <c r="V97" i="193"/>
  <c r="V95" i="193"/>
  <c r="V93" i="193"/>
  <c r="V87" i="193"/>
  <c r="V81" i="193"/>
  <c r="V79" i="193"/>
  <c r="V71" i="193"/>
  <c r="D32" i="193"/>
  <c r="L32" i="193"/>
  <c r="T32" i="193"/>
  <c r="H36" i="193"/>
  <c r="P36" i="193"/>
  <c r="D37" i="193"/>
  <c r="L37" i="193"/>
  <c r="T37" i="193"/>
  <c r="H38" i="193"/>
  <c r="P38" i="193"/>
  <c r="D39" i="193"/>
  <c r="L39" i="193"/>
  <c r="T39" i="193"/>
  <c r="H40" i="193"/>
  <c r="P40" i="193"/>
  <c r="D41" i="193"/>
  <c r="L41" i="193"/>
  <c r="T41" i="193"/>
  <c r="H42" i="193"/>
  <c r="P42" i="193"/>
  <c r="D43" i="193"/>
  <c r="L43" i="193"/>
  <c r="T43" i="193"/>
  <c r="H44" i="193"/>
  <c r="P44" i="193"/>
  <c r="D45" i="193"/>
  <c r="L45" i="193"/>
  <c r="T45" i="193"/>
  <c r="T114" i="193"/>
  <c r="F27" i="193"/>
  <c r="N27" i="193"/>
  <c r="V27" i="193"/>
  <c r="F28" i="193"/>
  <c r="J28" i="193"/>
  <c r="N28" i="193"/>
  <c r="R28" i="193"/>
  <c r="V28" i="193"/>
  <c r="F32" i="193"/>
  <c r="N32" i="193"/>
  <c r="V32" i="193"/>
  <c r="J36" i="193"/>
  <c r="R36" i="193"/>
  <c r="F37" i="193"/>
  <c r="N37" i="193"/>
  <c r="V37" i="193"/>
  <c r="J38" i="193"/>
  <c r="R38" i="193"/>
  <c r="F39" i="193"/>
  <c r="N39" i="193"/>
  <c r="V39" i="193"/>
  <c r="J40" i="193"/>
  <c r="R40" i="193"/>
  <c r="F41" i="193"/>
  <c r="N41" i="193"/>
  <c r="V41" i="193"/>
  <c r="J42" i="193"/>
  <c r="R42" i="193"/>
  <c r="F43" i="193"/>
  <c r="N43" i="193"/>
  <c r="V43" i="193"/>
  <c r="J44" i="193"/>
  <c r="R44" i="193"/>
  <c r="F45" i="193"/>
  <c r="N45" i="193"/>
  <c r="V45" i="193"/>
  <c r="V61" i="193"/>
  <c r="F111" i="193"/>
  <c r="N111" i="193"/>
  <c r="V111" i="193"/>
  <c r="H111" i="193"/>
  <c r="P111" i="193"/>
  <c r="J111" i="193"/>
  <c r="R111" i="193"/>
  <c r="D114" i="175"/>
  <c r="D113" i="175"/>
  <c r="D45" i="175"/>
  <c r="D43" i="175"/>
  <c r="D41" i="175"/>
  <c r="D39" i="175"/>
  <c r="D37" i="175"/>
  <c r="D115" i="175"/>
  <c r="H115" i="175"/>
  <c r="H113" i="175"/>
  <c r="H44" i="175"/>
  <c r="H42" i="175"/>
  <c r="H40" i="175"/>
  <c r="H38" i="175"/>
  <c r="H36" i="175"/>
  <c r="H114" i="175"/>
  <c r="L114" i="175"/>
  <c r="L115" i="175"/>
  <c r="L45" i="175"/>
  <c r="L43" i="175"/>
  <c r="L41" i="175"/>
  <c r="L39" i="175"/>
  <c r="L37" i="175"/>
  <c r="L113" i="175"/>
  <c r="P115" i="175"/>
  <c r="P113" i="175"/>
  <c r="P114" i="175"/>
  <c r="P44" i="175"/>
  <c r="P42" i="175"/>
  <c r="P40" i="175"/>
  <c r="P38" i="175"/>
  <c r="P36" i="175"/>
  <c r="T114" i="175"/>
  <c r="T113" i="175"/>
  <c r="T45" i="175"/>
  <c r="T43" i="175"/>
  <c r="T41" i="175"/>
  <c r="T39" i="175"/>
  <c r="T37" i="175"/>
  <c r="T115" i="175"/>
  <c r="D31" i="175"/>
  <c r="L31" i="175"/>
  <c r="T31" i="175"/>
  <c r="H32" i="175"/>
  <c r="P32" i="175"/>
  <c r="H33" i="175"/>
  <c r="D36" i="175"/>
  <c r="T36" i="175"/>
  <c r="P37" i="175"/>
  <c r="L38" i="175"/>
  <c r="H39" i="175"/>
  <c r="D40" i="175"/>
  <c r="T40" i="175"/>
  <c r="P41" i="175"/>
  <c r="L42" i="175"/>
  <c r="H43" i="175"/>
  <c r="D44" i="175"/>
  <c r="T44" i="175"/>
  <c r="P45" i="175"/>
  <c r="F46" i="175"/>
  <c r="L46" i="175"/>
  <c r="V46" i="175"/>
  <c r="F114" i="175"/>
  <c r="F115" i="175"/>
  <c r="F44" i="175"/>
  <c r="F42" i="175"/>
  <c r="F40" i="175"/>
  <c r="F38" i="175"/>
  <c r="F36" i="175"/>
  <c r="J115" i="175"/>
  <c r="J113" i="175"/>
  <c r="J114" i="175"/>
  <c r="J45" i="175"/>
  <c r="J43" i="175"/>
  <c r="J41" i="175"/>
  <c r="J39" i="175"/>
  <c r="J37" i="175"/>
  <c r="N114" i="175"/>
  <c r="N113" i="175"/>
  <c r="N44" i="175"/>
  <c r="N42" i="175"/>
  <c r="N40" i="175"/>
  <c r="N38" i="175"/>
  <c r="N36" i="175"/>
  <c r="R115" i="175"/>
  <c r="R113" i="175"/>
  <c r="R45" i="175"/>
  <c r="R43" i="175"/>
  <c r="R41" i="175"/>
  <c r="R39" i="175"/>
  <c r="R37" i="175"/>
  <c r="V114" i="175"/>
  <c r="V115" i="175"/>
  <c r="V44" i="175"/>
  <c r="V42" i="175"/>
  <c r="V40" i="175"/>
  <c r="V38" i="175"/>
  <c r="V36" i="175"/>
  <c r="L36" i="175"/>
  <c r="H37" i="175"/>
  <c r="D38" i="175"/>
  <c r="T38" i="175"/>
  <c r="P39" i="175"/>
  <c r="L40" i="175"/>
  <c r="H41" i="175"/>
  <c r="D42" i="175"/>
  <c r="T42" i="175"/>
  <c r="P43" i="175"/>
  <c r="L44" i="175"/>
  <c r="H45" i="175"/>
  <c r="D46" i="175"/>
  <c r="N46" i="175"/>
  <c r="T46" i="175"/>
  <c r="N115" i="175"/>
  <c r="D28" i="174"/>
  <c r="H28" i="174"/>
  <c r="L28" i="174"/>
  <c r="P28" i="174"/>
  <c r="T28" i="174"/>
  <c r="P37" i="174"/>
  <c r="L38" i="174"/>
  <c r="H39" i="174"/>
  <c r="D40" i="174"/>
  <c r="T40" i="174"/>
  <c r="P41" i="174"/>
  <c r="L42" i="174"/>
  <c r="H43" i="174"/>
  <c r="L44" i="174"/>
  <c r="D46" i="174"/>
  <c r="L46" i="174"/>
  <c r="T46" i="174"/>
  <c r="D115" i="174"/>
  <c r="D113" i="174"/>
  <c r="D114" i="174"/>
  <c r="D45" i="174"/>
  <c r="D43" i="174"/>
  <c r="D41" i="174"/>
  <c r="D39" i="174"/>
  <c r="D37" i="174"/>
  <c r="L115" i="174"/>
  <c r="L113" i="174"/>
  <c r="L114" i="174"/>
  <c r="L45" i="174"/>
  <c r="L43" i="174"/>
  <c r="L41" i="174"/>
  <c r="L39" i="174"/>
  <c r="L37" i="174"/>
  <c r="T115" i="174"/>
  <c r="T113" i="174"/>
  <c r="T114" i="174"/>
  <c r="T45" i="174"/>
  <c r="T43" i="174"/>
  <c r="T41" i="174"/>
  <c r="T39" i="174"/>
  <c r="T37" i="174"/>
  <c r="L31" i="174"/>
  <c r="H32" i="174"/>
  <c r="L36" i="174"/>
  <c r="D44" i="174"/>
  <c r="H19" i="174"/>
  <c r="P19" i="174"/>
  <c r="D20" i="174"/>
  <c r="L20" i="174"/>
  <c r="T20" i="174"/>
  <c r="H21" i="174"/>
  <c r="P21" i="174"/>
  <c r="D25" i="174"/>
  <c r="L25" i="174"/>
  <c r="T25" i="174"/>
  <c r="H26" i="174"/>
  <c r="P26" i="174"/>
  <c r="D27" i="174"/>
  <c r="L27" i="174"/>
  <c r="T27" i="174"/>
  <c r="F115" i="174"/>
  <c r="F113" i="174"/>
  <c r="F114" i="174"/>
  <c r="F46" i="174"/>
  <c r="F45" i="174"/>
  <c r="F44" i="174"/>
  <c r="F42" i="174"/>
  <c r="F40" i="174"/>
  <c r="F38" i="174"/>
  <c r="J114" i="174"/>
  <c r="J115" i="174"/>
  <c r="J113" i="174"/>
  <c r="J46" i="174"/>
  <c r="J44" i="174"/>
  <c r="J45" i="174"/>
  <c r="J43" i="174"/>
  <c r="J41" i="174"/>
  <c r="J39" i="174"/>
  <c r="J37" i="174"/>
  <c r="N115" i="174"/>
  <c r="N113" i="174"/>
  <c r="N114" i="174"/>
  <c r="N46" i="174"/>
  <c r="N45" i="174"/>
  <c r="N44" i="174"/>
  <c r="N42" i="174"/>
  <c r="N40" i="174"/>
  <c r="N38" i="174"/>
  <c r="R114" i="174"/>
  <c r="R115" i="174"/>
  <c r="R113" i="174"/>
  <c r="R46" i="174"/>
  <c r="R44" i="174"/>
  <c r="R45" i="174"/>
  <c r="R43" i="174"/>
  <c r="R41" i="174"/>
  <c r="R39" i="174"/>
  <c r="R37" i="174"/>
  <c r="V115" i="174"/>
  <c r="V113" i="174"/>
  <c r="V94" i="174"/>
  <c r="V114" i="174"/>
  <c r="V89" i="174"/>
  <c r="V46" i="174"/>
  <c r="V45" i="174"/>
  <c r="V43" i="174"/>
  <c r="V60" i="174"/>
  <c r="V44" i="174"/>
  <c r="V42" i="174"/>
  <c r="V40" i="174"/>
  <c r="V38" i="174"/>
  <c r="H31" i="174"/>
  <c r="P31" i="174"/>
  <c r="D32" i="174"/>
  <c r="L32" i="174"/>
  <c r="T32" i="174"/>
  <c r="H36" i="174"/>
  <c r="P36" i="174"/>
  <c r="F37" i="174"/>
  <c r="V37" i="174"/>
  <c r="R38" i="174"/>
  <c r="N39" i="174"/>
  <c r="J40" i="174"/>
  <c r="F41" i="174"/>
  <c r="V41" i="174"/>
  <c r="R42" i="174"/>
  <c r="N43" i="174"/>
  <c r="T44" i="174"/>
  <c r="H114" i="174"/>
  <c r="H115" i="174"/>
  <c r="H44" i="174"/>
  <c r="H42" i="174"/>
  <c r="H40" i="174"/>
  <c r="H38" i="174"/>
  <c r="H113" i="174"/>
  <c r="P114" i="174"/>
  <c r="P115" i="174"/>
  <c r="P113" i="174"/>
  <c r="P44" i="174"/>
  <c r="P42" i="174"/>
  <c r="P40" i="174"/>
  <c r="P38" i="174"/>
  <c r="D31" i="174"/>
  <c r="T31" i="174"/>
  <c r="P32" i="174"/>
  <c r="D36" i="174"/>
  <c r="T36" i="174"/>
  <c r="P45" i="174"/>
  <c r="J36" i="174"/>
  <c r="R36" i="174"/>
  <c r="H37" i="174"/>
  <c r="D38" i="174"/>
  <c r="T38" i="174"/>
  <c r="P39" i="174"/>
  <c r="L40" i="174"/>
  <c r="H41" i="174"/>
  <c r="D42" i="174"/>
  <c r="T42" i="174"/>
  <c r="P43" i="174"/>
  <c r="H45" i="174"/>
  <c r="H46" i="174"/>
  <c r="P46" i="174"/>
  <c r="R21" i="173"/>
  <c r="N27" i="173"/>
  <c r="J114" i="173"/>
  <c r="J115" i="173"/>
  <c r="J45" i="173"/>
  <c r="J43" i="173"/>
  <c r="J41" i="173"/>
  <c r="J39" i="173"/>
  <c r="J37" i="173"/>
  <c r="J32" i="173"/>
  <c r="J27" i="173"/>
  <c r="J25" i="173"/>
  <c r="J20" i="173"/>
  <c r="J113" i="173"/>
  <c r="N28" i="173"/>
  <c r="J31" i="173"/>
  <c r="V52" i="173"/>
  <c r="R114" i="173"/>
  <c r="R113" i="173"/>
  <c r="R45" i="173"/>
  <c r="R43" i="173"/>
  <c r="R41" i="173"/>
  <c r="R39" i="173"/>
  <c r="R37" i="173"/>
  <c r="R32" i="173"/>
  <c r="R27" i="173"/>
  <c r="R25" i="173"/>
  <c r="R20" i="173"/>
  <c r="R31" i="173"/>
  <c r="N115" i="173"/>
  <c r="N113" i="173"/>
  <c r="N114" i="173"/>
  <c r="N44" i="173"/>
  <c r="N42" i="173"/>
  <c r="N40" i="173"/>
  <c r="N38" i="173"/>
  <c r="N36" i="173"/>
  <c r="N31" i="173"/>
  <c r="N26" i="173"/>
  <c r="N21" i="173"/>
  <c r="N19" i="173"/>
  <c r="R28" i="173"/>
  <c r="R36" i="173"/>
  <c r="N37" i="173"/>
  <c r="R40" i="173"/>
  <c r="N41" i="173"/>
  <c r="R44" i="173"/>
  <c r="N45" i="173"/>
  <c r="R19" i="173"/>
  <c r="J21" i="173"/>
  <c r="N25" i="173"/>
  <c r="F115" i="173"/>
  <c r="F113" i="173"/>
  <c r="F44" i="173"/>
  <c r="F42" i="173"/>
  <c r="F40" i="173"/>
  <c r="F38" i="173"/>
  <c r="F36" i="173"/>
  <c r="F31" i="173"/>
  <c r="F26" i="173"/>
  <c r="F21" i="173"/>
  <c r="F19" i="173"/>
  <c r="J28" i="173"/>
  <c r="V115" i="173"/>
  <c r="V113" i="173"/>
  <c r="V89" i="173"/>
  <c r="V44" i="173"/>
  <c r="V42" i="173"/>
  <c r="V40" i="173"/>
  <c r="V38" i="173"/>
  <c r="V36" i="173"/>
  <c r="V31" i="173"/>
  <c r="V26" i="173"/>
  <c r="V21" i="173"/>
  <c r="V19" i="173"/>
  <c r="V114" i="173"/>
  <c r="V95" i="173"/>
  <c r="V57" i="173"/>
  <c r="V73" i="173"/>
  <c r="V60" i="173"/>
  <c r="J36" i="173"/>
  <c r="F37" i="173"/>
  <c r="V37" i="173"/>
  <c r="R38" i="173"/>
  <c r="N39" i="173"/>
  <c r="J40" i="173"/>
  <c r="F41" i="173"/>
  <c r="V41" i="173"/>
  <c r="R42" i="173"/>
  <c r="N43" i="173"/>
  <c r="J44" i="173"/>
  <c r="F45" i="173"/>
  <c r="V45" i="173"/>
  <c r="D115" i="173"/>
  <c r="D113" i="173"/>
  <c r="H114" i="173"/>
  <c r="H115" i="173"/>
  <c r="L115" i="173"/>
  <c r="L113" i="173"/>
  <c r="L114" i="173"/>
  <c r="P114" i="173"/>
  <c r="P113" i="173"/>
  <c r="T115" i="173"/>
  <c r="T113" i="173"/>
  <c r="L31" i="173"/>
  <c r="T31" i="173"/>
  <c r="H32" i="173"/>
  <c r="P32" i="173"/>
  <c r="D36" i="173"/>
  <c r="L36" i="173"/>
  <c r="T36" i="173"/>
  <c r="H37" i="173"/>
  <c r="P37" i="173"/>
  <c r="D38" i="173"/>
  <c r="L38" i="173"/>
  <c r="T38" i="173"/>
  <c r="H39" i="173"/>
  <c r="P39" i="173"/>
  <c r="D40" i="173"/>
  <c r="L40" i="173"/>
  <c r="T40" i="173"/>
  <c r="H41" i="173"/>
  <c r="P41" i="173"/>
  <c r="D42" i="173"/>
  <c r="L42" i="173"/>
  <c r="T42" i="173"/>
  <c r="H43" i="173"/>
  <c r="P43" i="173"/>
  <c r="D44" i="173"/>
  <c r="L44" i="173"/>
  <c r="T44" i="173"/>
  <c r="H45" i="173"/>
  <c r="P45" i="173"/>
  <c r="D28" i="173"/>
  <c r="H28" i="173"/>
  <c r="L28" i="173"/>
  <c r="P28" i="173"/>
  <c r="T28" i="173"/>
  <c r="T112" i="173"/>
  <c r="D114" i="173"/>
  <c r="P115" i="173"/>
  <c r="N115" i="172"/>
  <c r="N113" i="172"/>
  <c r="N114" i="172"/>
  <c r="J114" i="172"/>
  <c r="J115" i="172"/>
  <c r="J113" i="172"/>
  <c r="V115" i="172"/>
  <c r="V113" i="172"/>
  <c r="V94" i="172"/>
  <c r="V114" i="172"/>
  <c r="V93" i="172"/>
  <c r="V82" i="172"/>
  <c r="J19" i="172"/>
  <c r="R19" i="172"/>
  <c r="F20" i="172"/>
  <c r="N20" i="172"/>
  <c r="V20" i="172"/>
  <c r="J21" i="172"/>
  <c r="R21" i="172"/>
  <c r="F25" i="172"/>
  <c r="N25" i="172"/>
  <c r="V25" i="172"/>
  <c r="J26" i="172"/>
  <c r="R26" i="172"/>
  <c r="F27" i="172"/>
  <c r="N27" i="172"/>
  <c r="V27" i="172"/>
  <c r="F28" i="172"/>
  <c r="J28" i="172"/>
  <c r="N28" i="172"/>
  <c r="R28" i="172"/>
  <c r="V28" i="172"/>
  <c r="J31" i="172"/>
  <c r="R31" i="172"/>
  <c r="F32" i="172"/>
  <c r="N32" i="172"/>
  <c r="V32" i="172"/>
  <c r="J36" i="172"/>
  <c r="R36" i="172"/>
  <c r="F37" i="172"/>
  <c r="N37" i="172"/>
  <c r="V37" i="172"/>
  <c r="J38" i="172"/>
  <c r="R38" i="172"/>
  <c r="F39" i="172"/>
  <c r="N39" i="172"/>
  <c r="V39" i="172"/>
  <c r="J40" i="172"/>
  <c r="R40" i="172"/>
  <c r="F41" i="172"/>
  <c r="N41" i="172"/>
  <c r="V41" i="172"/>
  <c r="J42" i="172"/>
  <c r="R42" i="172"/>
  <c r="F43" i="172"/>
  <c r="N43" i="172"/>
  <c r="V43" i="172"/>
  <c r="J44" i="172"/>
  <c r="R44" i="172"/>
  <c r="F45" i="172"/>
  <c r="N45" i="172"/>
  <c r="V45" i="172"/>
  <c r="V61" i="172"/>
  <c r="F115" i="172"/>
  <c r="F113" i="172"/>
  <c r="F114" i="172"/>
  <c r="R114" i="172"/>
  <c r="R115" i="172"/>
  <c r="R113" i="172"/>
  <c r="D115" i="172"/>
  <c r="D113" i="172"/>
  <c r="D114" i="172"/>
  <c r="H114" i="172"/>
  <c r="L115" i="172"/>
  <c r="L113" i="172"/>
  <c r="L114" i="172"/>
  <c r="P114" i="172"/>
  <c r="P115" i="172"/>
  <c r="T115" i="172"/>
  <c r="T113" i="172"/>
  <c r="D31" i="172"/>
  <c r="L31" i="172"/>
  <c r="T31" i="172"/>
  <c r="H32" i="172"/>
  <c r="P32" i="172"/>
  <c r="D36" i="172"/>
  <c r="L36" i="172"/>
  <c r="T36" i="172"/>
  <c r="H37" i="172"/>
  <c r="P37" i="172"/>
  <c r="D38" i="172"/>
  <c r="L38" i="172"/>
  <c r="T38" i="172"/>
  <c r="H39" i="172"/>
  <c r="P39" i="172"/>
  <c r="D40" i="172"/>
  <c r="L40" i="172"/>
  <c r="T40" i="172"/>
  <c r="H41" i="172"/>
  <c r="P41" i="172"/>
  <c r="D42" i="172"/>
  <c r="L42" i="172"/>
  <c r="T42" i="172"/>
  <c r="H43" i="172"/>
  <c r="P43" i="172"/>
  <c r="D44" i="172"/>
  <c r="L44" i="172"/>
  <c r="T44" i="172"/>
  <c r="H45" i="172"/>
  <c r="P45" i="172"/>
  <c r="H115" i="172"/>
  <c r="L114" i="170"/>
  <c r="L113" i="170"/>
  <c r="L45" i="170"/>
  <c r="L43" i="170"/>
  <c r="L41" i="170"/>
  <c r="L39" i="170"/>
  <c r="L37" i="170"/>
  <c r="L32" i="170"/>
  <c r="L27" i="170"/>
  <c r="L25" i="170"/>
  <c r="L20" i="170"/>
  <c r="L115" i="170"/>
  <c r="L28" i="170"/>
  <c r="L38" i="170"/>
  <c r="L31" i="170"/>
  <c r="L21" i="170"/>
  <c r="L44" i="170"/>
  <c r="L36" i="170"/>
  <c r="L42" i="170"/>
  <c r="T115" i="170"/>
  <c r="T114" i="170"/>
  <c r="T113" i="170"/>
  <c r="T45" i="170"/>
  <c r="T43" i="170"/>
  <c r="T41" i="170"/>
  <c r="T39" i="170"/>
  <c r="T37" i="170"/>
  <c r="T32" i="170"/>
  <c r="T27" i="170"/>
  <c r="T25" i="170"/>
  <c r="T20" i="170"/>
  <c r="T28" i="170"/>
  <c r="T44" i="170"/>
  <c r="T36" i="170"/>
  <c r="T19" i="170"/>
  <c r="T42" i="170"/>
  <c r="T26" i="170"/>
  <c r="T21" i="170"/>
  <c r="T40" i="170"/>
  <c r="D42" i="170"/>
  <c r="D115" i="169"/>
  <c r="D113" i="169"/>
  <c r="D114" i="169"/>
  <c r="D45" i="169"/>
  <c r="D43" i="169"/>
  <c r="D41" i="169"/>
  <c r="D39" i="169"/>
  <c r="D44" i="169"/>
  <c r="D42" i="169"/>
  <c r="D40" i="169"/>
  <c r="D38" i="169"/>
  <c r="H114" i="169"/>
  <c r="H44" i="169"/>
  <c r="H42" i="169"/>
  <c r="H40" i="169"/>
  <c r="H38" i="169"/>
  <c r="H115" i="169"/>
  <c r="H113" i="169"/>
  <c r="H45" i="169"/>
  <c r="H43" i="169"/>
  <c r="H41" i="169"/>
  <c r="H39" i="169"/>
  <c r="H37" i="169"/>
  <c r="L115" i="169"/>
  <c r="L113" i="169"/>
  <c r="L45" i="169"/>
  <c r="L43" i="169"/>
  <c r="L41" i="169"/>
  <c r="L39" i="169"/>
  <c r="L44" i="169"/>
  <c r="L42" i="169"/>
  <c r="L40" i="169"/>
  <c r="L38" i="169"/>
  <c r="P114" i="169"/>
  <c r="P115" i="169"/>
  <c r="P44" i="169"/>
  <c r="P42" i="169"/>
  <c r="P40" i="169"/>
  <c r="P38" i="169"/>
  <c r="P113" i="169"/>
  <c r="P45" i="169"/>
  <c r="P43" i="169"/>
  <c r="P41" i="169"/>
  <c r="P39" i="169"/>
  <c r="P37" i="169"/>
  <c r="T115" i="169"/>
  <c r="T113" i="169"/>
  <c r="T45" i="169"/>
  <c r="T43" i="169"/>
  <c r="T41" i="169"/>
  <c r="T39" i="169"/>
  <c r="T114" i="169"/>
  <c r="T44" i="169"/>
  <c r="T42" i="169"/>
  <c r="T40" i="169"/>
  <c r="T38" i="169"/>
  <c r="D31" i="169"/>
  <c r="L31" i="169"/>
  <c r="T31" i="169"/>
  <c r="H32" i="169"/>
  <c r="P32" i="169"/>
  <c r="D36" i="169"/>
  <c r="L36" i="169"/>
  <c r="T36" i="169"/>
  <c r="L37" i="169"/>
  <c r="N41" i="169"/>
  <c r="F43" i="169"/>
  <c r="R44" i="169"/>
  <c r="D46" i="169"/>
  <c r="N46" i="169"/>
  <c r="T46" i="169"/>
  <c r="D21" i="170"/>
  <c r="L26" i="170"/>
  <c r="F26" i="169"/>
  <c r="N26" i="169"/>
  <c r="J27" i="169"/>
  <c r="R27" i="169"/>
  <c r="D28" i="169"/>
  <c r="H28" i="169"/>
  <c r="L28" i="169"/>
  <c r="P28" i="169"/>
  <c r="T28" i="169"/>
  <c r="F31" i="169"/>
  <c r="N31" i="169"/>
  <c r="V31" i="169"/>
  <c r="J32" i="169"/>
  <c r="R32" i="169"/>
  <c r="F36" i="169"/>
  <c r="N36" i="169"/>
  <c r="V36" i="169"/>
  <c r="N37" i="169"/>
  <c r="R38" i="169"/>
  <c r="J40" i="169"/>
  <c r="V41" i="169"/>
  <c r="N43" i="169"/>
  <c r="F45" i="169"/>
  <c r="J46" i="169"/>
  <c r="P46" i="169"/>
  <c r="L114" i="169"/>
  <c r="L19" i="170"/>
  <c r="T31" i="170"/>
  <c r="T38" i="170"/>
  <c r="D115" i="170"/>
  <c r="D114" i="170"/>
  <c r="D113" i="170"/>
  <c r="D45" i="170"/>
  <c r="D43" i="170"/>
  <c r="D41" i="170"/>
  <c r="D39" i="170"/>
  <c r="D37" i="170"/>
  <c r="D32" i="170"/>
  <c r="D27" i="170"/>
  <c r="D25" i="170"/>
  <c r="D20" i="170"/>
  <c r="D28" i="170"/>
  <c r="D40" i="170"/>
  <c r="D38" i="170"/>
  <c r="D31" i="170"/>
  <c r="D26" i="170"/>
  <c r="D44" i="170"/>
  <c r="D36" i="170"/>
  <c r="D19" i="170"/>
  <c r="H19" i="169"/>
  <c r="D20" i="169"/>
  <c r="L20" i="169"/>
  <c r="T20" i="169"/>
  <c r="H21" i="169"/>
  <c r="P21" i="169"/>
  <c r="D25" i="169"/>
  <c r="L25" i="169"/>
  <c r="T25" i="169"/>
  <c r="H26" i="169"/>
  <c r="P26" i="169"/>
  <c r="D27" i="169"/>
  <c r="L27" i="169"/>
  <c r="T27" i="169"/>
  <c r="F115" i="169"/>
  <c r="F113" i="169"/>
  <c r="F114" i="169"/>
  <c r="F44" i="169"/>
  <c r="F42" i="169"/>
  <c r="F40" i="169"/>
  <c r="F38" i="169"/>
  <c r="J114" i="169"/>
  <c r="J115" i="169"/>
  <c r="J113" i="169"/>
  <c r="J45" i="169"/>
  <c r="J43" i="169"/>
  <c r="J41" i="169"/>
  <c r="J39" i="169"/>
  <c r="J37" i="169"/>
  <c r="N115" i="169"/>
  <c r="N113" i="169"/>
  <c r="N114" i="169"/>
  <c r="N44" i="169"/>
  <c r="N42" i="169"/>
  <c r="N40" i="169"/>
  <c r="N38" i="169"/>
  <c r="R114" i="169"/>
  <c r="R115" i="169"/>
  <c r="R113" i="169"/>
  <c r="R45" i="169"/>
  <c r="R43" i="169"/>
  <c r="R41" i="169"/>
  <c r="R39" i="169"/>
  <c r="R37" i="169"/>
  <c r="V115" i="169"/>
  <c r="V113" i="169"/>
  <c r="V114" i="169"/>
  <c r="V72" i="169"/>
  <c r="V44" i="169"/>
  <c r="V42" i="169"/>
  <c r="V40" i="169"/>
  <c r="V38" i="169"/>
  <c r="H31" i="169"/>
  <c r="P31" i="169"/>
  <c r="D32" i="169"/>
  <c r="L32" i="169"/>
  <c r="T32" i="169"/>
  <c r="H36" i="169"/>
  <c r="P36" i="169"/>
  <c r="D37" i="169"/>
  <c r="T37" i="169"/>
  <c r="F39" i="169"/>
  <c r="R40" i="169"/>
  <c r="J42" i="169"/>
  <c r="V43" i="169"/>
  <c r="N45" i="169"/>
  <c r="F46" i="169"/>
  <c r="L46" i="169"/>
  <c r="V46" i="169"/>
  <c r="L40" i="170"/>
  <c r="H32" i="170"/>
  <c r="H33" i="170"/>
  <c r="P33" i="170"/>
  <c r="P37" i="170"/>
  <c r="H39" i="170"/>
  <c r="P45" i="170"/>
  <c r="H115" i="170"/>
  <c r="H114" i="170"/>
  <c r="H113" i="170"/>
  <c r="H44" i="170"/>
  <c r="H42" i="170"/>
  <c r="H40" i="170"/>
  <c r="H38" i="170"/>
  <c r="H36" i="170"/>
  <c r="H31" i="170"/>
  <c r="H26" i="170"/>
  <c r="H21" i="170"/>
  <c r="H19" i="170"/>
  <c r="H28" i="170"/>
  <c r="P113" i="170"/>
  <c r="P115" i="170"/>
  <c r="P44" i="170"/>
  <c r="P42" i="170"/>
  <c r="P40" i="170"/>
  <c r="P38" i="170"/>
  <c r="P36" i="170"/>
  <c r="P31" i="170"/>
  <c r="P26" i="170"/>
  <c r="P21" i="170"/>
  <c r="P19" i="170"/>
  <c r="P28" i="170"/>
  <c r="P32" i="170"/>
  <c r="P39" i="170"/>
  <c r="H41" i="170"/>
  <c r="D46" i="170"/>
  <c r="L46" i="170"/>
  <c r="T46" i="170"/>
  <c r="L33" i="170"/>
  <c r="T33" i="170"/>
  <c r="P41" i="170"/>
  <c r="H43" i="170"/>
  <c r="F31" i="170"/>
  <c r="N31" i="170"/>
  <c r="V31" i="170"/>
  <c r="J32" i="170"/>
  <c r="R32" i="170"/>
  <c r="F36" i="170"/>
  <c r="N36" i="170"/>
  <c r="V36" i="170"/>
  <c r="J37" i="170"/>
  <c r="R37" i="170"/>
  <c r="F38" i="170"/>
  <c r="N38" i="170"/>
  <c r="V38" i="170"/>
  <c r="J39" i="170"/>
  <c r="R39" i="170"/>
  <c r="F40" i="170"/>
  <c r="N40" i="170"/>
  <c r="V40" i="170"/>
  <c r="J41" i="170"/>
  <c r="R41" i="170"/>
  <c r="F42" i="170"/>
  <c r="N42" i="170"/>
  <c r="V42" i="170"/>
  <c r="J43" i="170"/>
  <c r="R43" i="170"/>
  <c r="R45" i="170"/>
  <c r="F115" i="170"/>
  <c r="F113" i="170"/>
  <c r="F114" i="170"/>
  <c r="J114" i="170"/>
  <c r="J115" i="170"/>
  <c r="J113" i="170"/>
  <c r="N115" i="170"/>
  <c r="N113" i="170"/>
  <c r="N114" i="170"/>
  <c r="R114" i="170"/>
  <c r="R115" i="170"/>
  <c r="R113" i="170"/>
  <c r="V115" i="170"/>
  <c r="V113" i="170"/>
  <c r="V114" i="170"/>
  <c r="V97" i="170"/>
  <c r="V87" i="170"/>
  <c r="V80" i="170"/>
  <c r="V72" i="170"/>
  <c r="V52" i="170"/>
  <c r="V81" i="170"/>
  <c r="V71" i="170"/>
  <c r="F25" i="170"/>
  <c r="N25" i="170"/>
  <c r="V25" i="170"/>
  <c r="J26" i="170"/>
  <c r="R26" i="170"/>
  <c r="F27" i="170"/>
  <c r="N27" i="170"/>
  <c r="V27" i="170"/>
  <c r="F28" i="170"/>
  <c r="J28" i="170"/>
  <c r="N28" i="170"/>
  <c r="R28" i="170"/>
  <c r="V28" i="170"/>
  <c r="J31" i="170"/>
  <c r="R31" i="170"/>
  <c r="F32" i="170"/>
  <c r="N32" i="170"/>
  <c r="V32" i="170"/>
  <c r="J36" i="170"/>
  <c r="R36" i="170"/>
  <c r="F37" i="170"/>
  <c r="N37" i="170"/>
  <c r="V37" i="170"/>
  <c r="J38" i="170"/>
  <c r="R38" i="170"/>
  <c r="F39" i="170"/>
  <c r="N39" i="170"/>
  <c r="V39" i="170"/>
  <c r="J40" i="170"/>
  <c r="R40" i="170"/>
  <c r="F41" i="170"/>
  <c r="N41" i="170"/>
  <c r="V41" i="170"/>
  <c r="J42" i="170"/>
  <c r="R42" i="170"/>
  <c r="F43" i="170"/>
  <c r="N43" i="170"/>
  <c r="V43" i="170"/>
  <c r="J44" i="170"/>
  <c r="R44" i="170"/>
  <c r="F45" i="170"/>
  <c r="N45" i="170"/>
  <c r="V45" i="170"/>
  <c r="J27" i="167"/>
  <c r="R27" i="167"/>
  <c r="D28" i="167"/>
  <c r="H28" i="167"/>
  <c r="L28" i="167"/>
  <c r="P28" i="167"/>
  <c r="T28" i="167"/>
  <c r="F31" i="167"/>
  <c r="N31" i="167"/>
  <c r="V31" i="167"/>
  <c r="J32" i="167"/>
  <c r="R32" i="167"/>
  <c r="F36" i="167"/>
  <c r="N36" i="167"/>
  <c r="V36" i="167"/>
  <c r="J37" i="167"/>
  <c r="R37" i="167"/>
  <c r="F38" i="167"/>
  <c r="N38" i="167"/>
  <c r="V38" i="167"/>
  <c r="J39" i="167"/>
  <c r="R39" i="167"/>
  <c r="F40" i="167"/>
  <c r="N40" i="167"/>
  <c r="V40" i="167"/>
  <c r="J41" i="167"/>
  <c r="R41" i="167"/>
  <c r="F42" i="167"/>
  <c r="N42" i="167"/>
  <c r="V42" i="167"/>
  <c r="J43" i="167"/>
  <c r="R43" i="167"/>
  <c r="F44" i="167"/>
  <c r="N44" i="167"/>
  <c r="V44" i="167"/>
  <c r="J45" i="167"/>
  <c r="R45" i="167"/>
  <c r="F114" i="167"/>
  <c r="F115" i="167"/>
  <c r="F113" i="167"/>
  <c r="J115" i="167"/>
  <c r="J113" i="167"/>
  <c r="J114" i="167"/>
  <c r="N114" i="167"/>
  <c r="N115" i="167"/>
  <c r="N113" i="167"/>
  <c r="R115" i="167"/>
  <c r="R113" i="167"/>
  <c r="R114" i="167"/>
  <c r="V114" i="167"/>
  <c r="V93" i="167"/>
  <c r="V87" i="167"/>
  <c r="V71" i="167"/>
  <c r="V61" i="167"/>
  <c r="V115" i="167"/>
  <c r="V113" i="167"/>
  <c r="V80" i="167"/>
  <c r="V72" i="167"/>
  <c r="H31" i="167"/>
  <c r="P31" i="167"/>
  <c r="D32" i="167"/>
  <c r="L32" i="167"/>
  <c r="T32" i="167"/>
  <c r="H36" i="167"/>
  <c r="P36" i="167"/>
  <c r="D37" i="167"/>
  <c r="L37" i="167"/>
  <c r="T37" i="167"/>
  <c r="H38" i="167"/>
  <c r="P38" i="167"/>
  <c r="D39" i="167"/>
  <c r="L39" i="167"/>
  <c r="T39" i="167"/>
  <c r="H40" i="167"/>
  <c r="P40" i="167"/>
  <c r="D41" i="167"/>
  <c r="L41" i="167"/>
  <c r="T41" i="167"/>
  <c r="H42" i="167"/>
  <c r="P42" i="167"/>
  <c r="D43" i="167"/>
  <c r="L43" i="167"/>
  <c r="T43" i="167"/>
  <c r="H44" i="167"/>
  <c r="P44" i="167"/>
  <c r="D45" i="167"/>
  <c r="L45" i="167"/>
  <c r="T45" i="167"/>
  <c r="F28" i="167"/>
  <c r="J28" i="167"/>
  <c r="N28" i="167"/>
  <c r="R28" i="167"/>
  <c r="V28" i="167"/>
  <c r="J31" i="167"/>
  <c r="R31" i="167"/>
  <c r="F32" i="167"/>
  <c r="N32" i="167"/>
  <c r="V32" i="167"/>
  <c r="J36" i="167"/>
  <c r="R36" i="167"/>
  <c r="F37" i="167"/>
  <c r="N37" i="167"/>
  <c r="V37" i="167"/>
  <c r="J38" i="167"/>
  <c r="R38" i="167"/>
  <c r="F39" i="167"/>
  <c r="N39" i="167"/>
  <c r="V39" i="167"/>
  <c r="J40" i="167"/>
  <c r="R40" i="167"/>
  <c r="F41" i="167"/>
  <c r="N41" i="167"/>
  <c r="V41" i="167"/>
  <c r="J42" i="167"/>
  <c r="R42" i="167"/>
  <c r="F43" i="167"/>
  <c r="N43" i="167"/>
  <c r="V43" i="167"/>
  <c r="J44" i="167"/>
  <c r="R44" i="167"/>
  <c r="F45" i="167"/>
  <c r="N45" i="167"/>
  <c r="V45" i="167"/>
  <c r="D114" i="167"/>
  <c r="D115" i="167"/>
  <c r="D113" i="167"/>
  <c r="H115" i="167"/>
  <c r="H113" i="167"/>
  <c r="H114" i="167"/>
  <c r="L114" i="167"/>
  <c r="L115" i="167"/>
  <c r="L113" i="167"/>
  <c r="P115" i="167"/>
  <c r="P113" i="167"/>
  <c r="P114" i="167"/>
  <c r="T114" i="167"/>
  <c r="T115" i="167"/>
  <c r="T113" i="167"/>
  <c r="D31" i="167"/>
  <c r="L31" i="167"/>
  <c r="T31" i="167"/>
  <c r="H32" i="167"/>
  <c r="P32" i="167"/>
  <c r="D36" i="167"/>
  <c r="L36" i="167"/>
  <c r="T36" i="167"/>
  <c r="H37" i="167"/>
  <c r="P37" i="167"/>
  <c r="D38" i="167"/>
  <c r="L38" i="167"/>
  <c r="T38" i="167"/>
  <c r="H39" i="167"/>
  <c r="P39" i="167"/>
  <c r="D40" i="167"/>
  <c r="L40" i="167"/>
  <c r="T40" i="167"/>
  <c r="H41" i="167"/>
  <c r="P41" i="167"/>
  <c r="D42" i="167"/>
  <c r="L42" i="167"/>
  <c r="T42" i="167"/>
  <c r="H43" i="167"/>
  <c r="P43" i="167"/>
  <c r="D44" i="167"/>
  <c r="L44" i="167"/>
  <c r="T44" i="167"/>
  <c r="H45" i="167"/>
  <c r="P45" i="167"/>
  <c r="F115" i="168"/>
  <c r="F113" i="168"/>
  <c r="F114" i="168"/>
  <c r="F44" i="168"/>
  <c r="F42" i="168"/>
  <c r="F40" i="168"/>
  <c r="F38" i="168"/>
  <c r="F36" i="168"/>
  <c r="F31" i="168"/>
  <c r="F45" i="168"/>
  <c r="F43" i="168"/>
  <c r="F41" i="168"/>
  <c r="F39" i="168"/>
  <c r="F37" i="168"/>
  <c r="F32" i="168"/>
  <c r="P114" i="168"/>
  <c r="P115" i="168"/>
  <c r="P113" i="168"/>
  <c r="P44" i="168"/>
  <c r="P42" i="168"/>
  <c r="P40" i="168"/>
  <c r="P38" i="168"/>
  <c r="P36" i="168"/>
  <c r="P28" i="168"/>
  <c r="P45" i="168"/>
  <c r="P43" i="168"/>
  <c r="P41" i="168"/>
  <c r="P39" i="168"/>
  <c r="P37" i="168"/>
  <c r="P32" i="168"/>
  <c r="D31" i="168"/>
  <c r="T31" i="168"/>
  <c r="J33" i="168"/>
  <c r="R33" i="168"/>
  <c r="F46" i="168"/>
  <c r="N46" i="168"/>
  <c r="V46" i="168"/>
  <c r="F28" i="168"/>
  <c r="L115" i="168"/>
  <c r="L113" i="168"/>
  <c r="L114" i="168"/>
  <c r="L45" i="168"/>
  <c r="L43" i="168"/>
  <c r="L41" i="168"/>
  <c r="L39" i="168"/>
  <c r="L37" i="168"/>
  <c r="L28" i="168"/>
  <c r="L44" i="168"/>
  <c r="L42" i="168"/>
  <c r="L40" i="168"/>
  <c r="L38" i="168"/>
  <c r="L36" i="168"/>
  <c r="R114" i="168"/>
  <c r="R115" i="168"/>
  <c r="R113" i="168"/>
  <c r="R45" i="168"/>
  <c r="R43" i="168"/>
  <c r="R41" i="168"/>
  <c r="R39" i="168"/>
  <c r="R37" i="168"/>
  <c r="R32" i="168"/>
  <c r="R44" i="168"/>
  <c r="R42" i="168"/>
  <c r="R40" i="168"/>
  <c r="R38" i="168"/>
  <c r="R36" i="168"/>
  <c r="R31" i="168"/>
  <c r="R28" i="168"/>
  <c r="D33" i="168"/>
  <c r="L33" i="168"/>
  <c r="T33" i="168"/>
  <c r="H46" i="168"/>
  <c r="P46" i="168"/>
  <c r="D115" i="168"/>
  <c r="D113" i="168"/>
  <c r="D114" i="168"/>
  <c r="D45" i="168"/>
  <c r="D43" i="168"/>
  <c r="D41" i="168"/>
  <c r="D39" i="168"/>
  <c r="D37" i="168"/>
  <c r="D44" i="168"/>
  <c r="D42" i="168"/>
  <c r="D40" i="168"/>
  <c r="D38" i="168"/>
  <c r="D36" i="168"/>
  <c r="H114" i="168"/>
  <c r="H115" i="168"/>
  <c r="H113" i="168"/>
  <c r="H44" i="168"/>
  <c r="H42" i="168"/>
  <c r="H40" i="168"/>
  <c r="H38" i="168"/>
  <c r="H36" i="168"/>
  <c r="H28" i="168"/>
  <c r="H45" i="168"/>
  <c r="H43" i="168"/>
  <c r="H41" i="168"/>
  <c r="H39" i="168"/>
  <c r="H37" i="168"/>
  <c r="N115" i="168"/>
  <c r="N113" i="168"/>
  <c r="N114" i="168"/>
  <c r="N44" i="168"/>
  <c r="N42" i="168"/>
  <c r="N40" i="168"/>
  <c r="N38" i="168"/>
  <c r="N36" i="168"/>
  <c r="N31" i="168"/>
  <c r="N45" i="168"/>
  <c r="N43" i="168"/>
  <c r="N41" i="168"/>
  <c r="N39" i="168"/>
  <c r="N37" i="168"/>
  <c r="N32" i="168"/>
  <c r="T115" i="168"/>
  <c r="T113" i="168"/>
  <c r="T114" i="168"/>
  <c r="T45" i="168"/>
  <c r="T43" i="168"/>
  <c r="T41" i="168"/>
  <c r="T39" i="168"/>
  <c r="T37" i="168"/>
  <c r="T28" i="168"/>
  <c r="T44" i="168"/>
  <c r="T42" i="168"/>
  <c r="T40" i="168"/>
  <c r="T38" i="168"/>
  <c r="T36" i="168"/>
  <c r="L31" i="168"/>
  <c r="H32" i="168"/>
  <c r="F33" i="168"/>
  <c r="N33" i="168"/>
  <c r="V33" i="168"/>
  <c r="J46" i="168"/>
  <c r="R46" i="168"/>
  <c r="J114" i="168"/>
  <c r="J115" i="168"/>
  <c r="J113" i="168"/>
  <c r="J45" i="168"/>
  <c r="J43" i="168"/>
  <c r="J41" i="168"/>
  <c r="J39" i="168"/>
  <c r="J37" i="168"/>
  <c r="J32" i="168"/>
  <c r="J44" i="168"/>
  <c r="J42" i="168"/>
  <c r="J40" i="168"/>
  <c r="J38" i="168"/>
  <c r="J36" i="168"/>
  <c r="J31" i="168"/>
  <c r="V115" i="168"/>
  <c r="V113" i="168"/>
  <c r="V114" i="168"/>
  <c r="V73" i="168"/>
  <c r="V44" i="168"/>
  <c r="V42" i="168"/>
  <c r="V40" i="168"/>
  <c r="V38" i="168"/>
  <c r="V36" i="168"/>
  <c r="V31" i="168"/>
  <c r="V57" i="168"/>
  <c r="V45" i="168"/>
  <c r="V43" i="168"/>
  <c r="V41" i="168"/>
  <c r="V39" i="168"/>
  <c r="V37" i="168"/>
  <c r="V32" i="168"/>
  <c r="V28" i="168"/>
  <c r="P31" i="168"/>
  <c r="L32" i="168"/>
  <c r="H33" i="168"/>
  <c r="P33" i="168"/>
  <c r="D46" i="168"/>
  <c r="L46" i="168"/>
  <c r="T46" i="168"/>
  <c r="J27" i="164"/>
  <c r="R27" i="164"/>
  <c r="D28" i="164"/>
  <c r="H28" i="164"/>
  <c r="L28" i="164"/>
  <c r="P28" i="164"/>
  <c r="T28" i="164"/>
  <c r="F31" i="164"/>
  <c r="N31" i="164"/>
  <c r="V31" i="164"/>
  <c r="J32" i="164"/>
  <c r="R32" i="164"/>
  <c r="F36" i="164"/>
  <c r="N36" i="164"/>
  <c r="V36" i="164"/>
  <c r="J37" i="164"/>
  <c r="R37" i="164"/>
  <c r="F38" i="164"/>
  <c r="N38" i="164"/>
  <c r="V38" i="164"/>
  <c r="J39" i="164"/>
  <c r="R39" i="164"/>
  <c r="F40" i="164"/>
  <c r="N40" i="164"/>
  <c r="V40" i="164"/>
  <c r="J41" i="164"/>
  <c r="R41" i="164"/>
  <c r="F42" i="164"/>
  <c r="N42" i="164"/>
  <c r="V42" i="164"/>
  <c r="J43" i="164"/>
  <c r="R43" i="164"/>
  <c r="F44" i="164"/>
  <c r="N44" i="164"/>
  <c r="V44" i="164"/>
  <c r="J45" i="164"/>
  <c r="R45" i="164"/>
  <c r="N46" i="164"/>
  <c r="V80" i="164"/>
  <c r="V84" i="164"/>
  <c r="L112" i="164"/>
  <c r="D113" i="164"/>
  <c r="T113" i="164"/>
  <c r="P114" i="164"/>
  <c r="L115" i="164"/>
  <c r="H19" i="164"/>
  <c r="P19" i="164"/>
  <c r="D20" i="164"/>
  <c r="L20" i="164"/>
  <c r="T20" i="164"/>
  <c r="H21" i="164"/>
  <c r="P21" i="164"/>
  <c r="D25" i="164"/>
  <c r="L25" i="164"/>
  <c r="T25" i="164"/>
  <c r="H26" i="164"/>
  <c r="P26" i="164"/>
  <c r="D27" i="164"/>
  <c r="L27" i="164"/>
  <c r="T27" i="164"/>
  <c r="F114" i="164"/>
  <c r="J115" i="164"/>
  <c r="J113" i="164"/>
  <c r="N114" i="164"/>
  <c r="R115" i="164"/>
  <c r="R113" i="164"/>
  <c r="V114" i="164"/>
  <c r="V97" i="164"/>
  <c r="V95" i="164"/>
  <c r="V87" i="164"/>
  <c r="V83" i="164"/>
  <c r="V81" i="164"/>
  <c r="V71" i="164"/>
  <c r="H31" i="164"/>
  <c r="P31" i="164"/>
  <c r="D32" i="164"/>
  <c r="L32" i="164"/>
  <c r="T32" i="164"/>
  <c r="H36" i="164"/>
  <c r="P36" i="164"/>
  <c r="D37" i="164"/>
  <c r="L37" i="164"/>
  <c r="T37" i="164"/>
  <c r="H38" i="164"/>
  <c r="P38" i="164"/>
  <c r="D39" i="164"/>
  <c r="L39" i="164"/>
  <c r="T39" i="164"/>
  <c r="H40" i="164"/>
  <c r="P40" i="164"/>
  <c r="D41" i="164"/>
  <c r="L41" i="164"/>
  <c r="T41" i="164"/>
  <c r="H42" i="164"/>
  <c r="P42" i="164"/>
  <c r="D43" i="164"/>
  <c r="L43" i="164"/>
  <c r="T43" i="164"/>
  <c r="H44" i="164"/>
  <c r="P44" i="164"/>
  <c r="D45" i="164"/>
  <c r="L45" i="164"/>
  <c r="T45" i="164"/>
  <c r="J46" i="164"/>
  <c r="T46" i="164"/>
  <c r="F113" i="164"/>
  <c r="V113" i="164"/>
  <c r="R114" i="164"/>
  <c r="N115" i="164"/>
  <c r="D114" i="164"/>
  <c r="H115" i="164"/>
  <c r="H113" i="164"/>
  <c r="L114" i="164"/>
  <c r="P115" i="164"/>
  <c r="P113" i="164"/>
  <c r="T114" i="164"/>
  <c r="D31" i="164"/>
  <c r="L31" i="164"/>
  <c r="T31" i="164"/>
  <c r="H32" i="164"/>
  <c r="P32" i="164"/>
  <c r="D36" i="164"/>
  <c r="L36" i="164"/>
  <c r="T36" i="164"/>
  <c r="H37" i="164"/>
  <c r="P37" i="164"/>
  <c r="D38" i="164"/>
  <c r="L38" i="164"/>
  <c r="T38" i="164"/>
  <c r="H39" i="164"/>
  <c r="P39" i="164"/>
  <c r="D40" i="164"/>
  <c r="L40" i="164"/>
  <c r="T40" i="164"/>
  <c r="H41" i="164"/>
  <c r="P41" i="164"/>
  <c r="D42" i="164"/>
  <c r="L42" i="164"/>
  <c r="T42" i="164"/>
  <c r="H43" i="164"/>
  <c r="P43" i="164"/>
  <c r="D44" i="164"/>
  <c r="L44" i="164"/>
  <c r="T44" i="164"/>
  <c r="H45" i="164"/>
  <c r="P45" i="164"/>
  <c r="D115" i="165"/>
  <c r="D113" i="165"/>
  <c r="D114" i="165"/>
  <c r="H114" i="165"/>
  <c r="H115" i="165"/>
  <c r="H113" i="165"/>
  <c r="L115" i="165"/>
  <c r="L113" i="165"/>
  <c r="L114" i="165"/>
  <c r="P114" i="165"/>
  <c r="P115" i="165"/>
  <c r="P113" i="165"/>
  <c r="T115" i="165"/>
  <c r="T113" i="165"/>
  <c r="T114" i="165"/>
  <c r="D31" i="165"/>
  <c r="L31" i="165"/>
  <c r="T31" i="165"/>
  <c r="H32" i="165"/>
  <c r="P32" i="165"/>
  <c r="D36" i="165"/>
  <c r="L36" i="165"/>
  <c r="T36" i="165"/>
  <c r="H37" i="165"/>
  <c r="P37" i="165"/>
  <c r="D38" i="165"/>
  <c r="L38" i="165"/>
  <c r="T38" i="165"/>
  <c r="H39" i="165"/>
  <c r="P39" i="165"/>
  <c r="D40" i="165"/>
  <c r="L40" i="165"/>
  <c r="T40" i="165"/>
  <c r="H41" i="165"/>
  <c r="P41" i="165"/>
  <c r="D42" i="165"/>
  <c r="L42" i="165"/>
  <c r="T42" i="165"/>
  <c r="H43" i="165"/>
  <c r="P43" i="165"/>
  <c r="D44" i="165"/>
  <c r="L44" i="165"/>
  <c r="T44" i="165"/>
  <c r="H45" i="165"/>
  <c r="P45" i="165"/>
  <c r="J27" i="165"/>
  <c r="R27" i="165"/>
  <c r="D28" i="165"/>
  <c r="H28" i="165"/>
  <c r="L28" i="165"/>
  <c r="P28" i="165"/>
  <c r="T28" i="165"/>
  <c r="F31" i="165"/>
  <c r="N31" i="165"/>
  <c r="V31" i="165"/>
  <c r="J32" i="165"/>
  <c r="R32" i="165"/>
  <c r="F36" i="165"/>
  <c r="N36" i="165"/>
  <c r="V36" i="165"/>
  <c r="J37" i="165"/>
  <c r="R37" i="165"/>
  <c r="F38" i="165"/>
  <c r="N38" i="165"/>
  <c r="V38" i="165"/>
  <c r="J39" i="165"/>
  <c r="R39" i="165"/>
  <c r="F40" i="165"/>
  <c r="N40" i="165"/>
  <c r="V40" i="165"/>
  <c r="J41" i="165"/>
  <c r="R41" i="165"/>
  <c r="F42" i="165"/>
  <c r="N42" i="165"/>
  <c r="V42" i="165"/>
  <c r="J43" i="165"/>
  <c r="R43" i="165"/>
  <c r="F44" i="165"/>
  <c r="N44" i="165"/>
  <c r="V44" i="165"/>
  <c r="J45" i="165"/>
  <c r="R45" i="165"/>
  <c r="F115" i="165"/>
  <c r="F113" i="165"/>
  <c r="F114" i="165"/>
  <c r="J114" i="165"/>
  <c r="J115" i="165"/>
  <c r="J113" i="165"/>
  <c r="N115" i="165"/>
  <c r="N113" i="165"/>
  <c r="N114" i="165"/>
  <c r="R114" i="165"/>
  <c r="R115" i="165"/>
  <c r="R113" i="165"/>
  <c r="V115" i="165"/>
  <c r="V113" i="165"/>
  <c r="V114" i="165"/>
  <c r="V85" i="165"/>
  <c r="V73" i="165"/>
  <c r="H31" i="165"/>
  <c r="P31" i="165"/>
  <c r="D32" i="165"/>
  <c r="L32" i="165"/>
  <c r="T32" i="165"/>
  <c r="H36" i="165"/>
  <c r="P36" i="165"/>
  <c r="D37" i="165"/>
  <c r="L37" i="165"/>
  <c r="T37" i="165"/>
  <c r="H38" i="165"/>
  <c r="P38" i="165"/>
  <c r="D39" i="165"/>
  <c r="L39" i="165"/>
  <c r="T39" i="165"/>
  <c r="H40" i="165"/>
  <c r="P40" i="165"/>
  <c r="D41" i="165"/>
  <c r="L41" i="165"/>
  <c r="T41" i="165"/>
  <c r="H42" i="165"/>
  <c r="P42" i="165"/>
  <c r="D43" i="165"/>
  <c r="L43" i="165"/>
  <c r="T43" i="165"/>
  <c r="H44" i="165"/>
  <c r="P44" i="165"/>
  <c r="D45" i="165"/>
  <c r="L45" i="165"/>
  <c r="T45" i="165"/>
  <c r="F28" i="165"/>
  <c r="J28" i="165"/>
  <c r="N28" i="165"/>
  <c r="R28" i="165"/>
  <c r="V28" i="165"/>
  <c r="J31" i="165"/>
  <c r="R31" i="165"/>
  <c r="F32" i="165"/>
  <c r="N32" i="165"/>
  <c r="V32" i="165"/>
  <c r="J36" i="165"/>
  <c r="R36" i="165"/>
  <c r="F37" i="165"/>
  <c r="N37" i="165"/>
  <c r="V37" i="165"/>
  <c r="J38" i="165"/>
  <c r="R38" i="165"/>
  <c r="F39" i="165"/>
  <c r="N39" i="165"/>
  <c r="V39" i="165"/>
  <c r="J40" i="165"/>
  <c r="R40" i="165"/>
  <c r="F41" i="165"/>
  <c r="N41" i="165"/>
  <c r="V41" i="165"/>
  <c r="J42" i="165"/>
  <c r="R42" i="165"/>
  <c r="F43" i="165"/>
  <c r="N43" i="165"/>
  <c r="V43" i="165"/>
  <c r="J44" i="165"/>
  <c r="R44" i="165"/>
  <c r="F45" i="165"/>
  <c r="N45" i="165"/>
  <c r="V45" i="165"/>
  <c r="H19" i="163"/>
  <c r="P19" i="163"/>
  <c r="D20" i="163"/>
  <c r="L20" i="163"/>
  <c r="T20" i="163"/>
  <c r="H21" i="163"/>
  <c r="P21" i="163"/>
  <c r="D25" i="163"/>
  <c r="L25" i="163"/>
  <c r="T25" i="163"/>
  <c r="H26" i="163"/>
  <c r="P26" i="163"/>
  <c r="D27" i="163"/>
  <c r="L27" i="163"/>
  <c r="T27" i="163"/>
  <c r="F115" i="163"/>
  <c r="F113" i="163"/>
  <c r="F114" i="163"/>
  <c r="J114" i="163"/>
  <c r="J93" i="163"/>
  <c r="J85" i="163"/>
  <c r="J115" i="163"/>
  <c r="J113" i="163"/>
  <c r="J96" i="163"/>
  <c r="J82" i="163"/>
  <c r="J74" i="163"/>
  <c r="J62" i="163"/>
  <c r="J83" i="163"/>
  <c r="J71" i="163"/>
  <c r="J69" i="163"/>
  <c r="N115" i="163"/>
  <c r="N113" i="163"/>
  <c r="N114" i="163"/>
  <c r="N91" i="163"/>
  <c r="N89" i="163"/>
  <c r="N87" i="163"/>
  <c r="N72" i="163"/>
  <c r="N62" i="163"/>
  <c r="N58" i="163"/>
  <c r="R114" i="163"/>
  <c r="R89" i="163"/>
  <c r="R87" i="163"/>
  <c r="R115" i="163"/>
  <c r="R113" i="163"/>
  <c r="R84" i="163"/>
  <c r="R80" i="163"/>
  <c r="R74" i="163"/>
  <c r="R72" i="163"/>
  <c r="R83" i="163"/>
  <c r="R73" i="163"/>
  <c r="R61" i="163"/>
  <c r="R57" i="163"/>
  <c r="V115" i="163"/>
  <c r="V113" i="163"/>
  <c r="V114" i="163"/>
  <c r="V97" i="163"/>
  <c r="V95" i="163"/>
  <c r="V87" i="163"/>
  <c r="V81" i="163"/>
  <c r="V73" i="163"/>
  <c r="V71" i="163"/>
  <c r="V60" i="163"/>
  <c r="H31" i="163"/>
  <c r="P31" i="163"/>
  <c r="D32" i="163"/>
  <c r="L32" i="163"/>
  <c r="T32" i="163"/>
  <c r="H36" i="163"/>
  <c r="P36" i="163"/>
  <c r="D37" i="163"/>
  <c r="L37" i="163"/>
  <c r="T37" i="163"/>
  <c r="H38" i="163"/>
  <c r="P38" i="163"/>
  <c r="D39" i="163"/>
  <c r="L39" i="163"/>
  <c r="T39" i="163"/>
  <c r="H40" i="163"/>
  <c r="P40" i="163"/>
  <c r="D41" i="163"/>
  <c r="L41" i="163"/>
  <c r="T41" i="163"/>
  <c r="H42" i="163"/>
  <c r="P42" i="163"/>
  <c r="D43" i="163"/>
  <c r="L43" i="163"/>
  <c r="T43" i="163"/>
  <c r="H44" i="163"/>
  <c r="P44" i="163"/>
  <c r="D45" i="163"/>
  <c r="L45" i="163"/>
  <c r="T45" i="163"/>
  <c r="P52" i="163"/>
  <c r="F28" i="163"/>
  <c r="J28" i="163"/>
  <c r="N28" i="163"/>
  <c r="R28" i="163"/>
  <c r="V28" i="163"/>
  <c r="J31" i="163"/>
  <c r="R31" i="163"/>
  <c r="F32" i="163"/>
  <c r="N32" i="163"/>
  <c r="V32" i="163"/>
  <c r="J36" i="163"/>
  <c r="R36" i="163"/>
  <c r="F37" i="163"/>
  <c r="N37" i="163"/>
  <c r="V37" i="163"/>
  <c r="J38" i="163"/>
  <c r="R38" i="163"/>
  <c r="F39" i="163"/>
  <c r="N39" i="163"/>
  <c r="V39" i="163"/>
  <c r="J40" i="163"/>
  <c r="R40" i="163"/>
  <c r="F41" i="163"/>
  <c r="N41" i="163"/>
  <c r="V41" i="163"/>
  <c r="J42" i="163"/>
  <c r="R42" i="163"/>
  <c r="F43" i="163"/>
  <c r="N43" i="163"/>
  <c r="V43" i="163"/>
  <c r="J44" i="163"/>
  <c r="R44" i="163"/>
  <c r="F45" i="163"/>
  <c r="N45" i="163"/>
  <c r="V45" i="163"/>
  <c r="V46" i="163"/>
  <c r="D115" i="163"/>
  <c r="D113" i="163"/>
  <c r="D114" i="163"/>
  <c r="H114" i="163"/>
  <c r="H85" i="163"/>
  <c r="H115" i="163"/>
  <c r="H113" i="163"/>
  <c r="H79" i="163"/>
  <c r="L115" i="163"/>
  <c r="L113" i="163"/>
  <c r="L96" i="163"/>
  <c r="L94" i="163"/>
  <c r="L114" i="163"/>
  <c r="L93" i="163"/>
  <c r="L89" i="163"/>
  <c r="L80" i="163"/>
  <c r="L58" i="163"/>
  <c r="L81" i="163"/>
  <c r="L79" i="163"/>
  <c r="L73" i="163"/>
  <c r="L71" i="163"/>
  <c r="L69" i="163"/>
  <c r="L61" i="163"/>
  <c r="L57" i="163"/>
  <c r="L91" i="163"/>
  <c r="P114" i="163"/>
  <c r="P93" i="163"/>
  <c r="P91" i="163"/>
  <c r="P115" i="163"/>
  <c r="P113" i="163"/>
  <c r="P96" i="163"/>
  <c r="P94" i="163"/>
  <c r="P83" i="163"/>
  <c r="P81" i="163"/>
  <c r="P73" i="163"/>
  <c r="P71" i="163"/>
  <c r="P69" i="163"/>
  <c r="P61" i="163"/>
  <c r="P84" i="163"/>
  <c r="P82" i="163"/>
  <c r="P80" i="163"/>
  <c r="P72" i="163"/>
  <c r="P62" i="163"/>
  <c r="P60" i="163"/>
  <c r="T115" i="163"/>
  <c r="T113" i="163"/>
  <c r="T114" i="163"/>
  <c r="T93" i="163"/>
  <c r="T87" i="163"/>
  <c r="T84" i="163"/>
  <c r="T82" i="163"/>
  <c r="T80" i="163"/>
  <c r="T72" i="163"/>
  <c r="T62" i="163"/>
  <c r="T85" i="163"/>
  <c r="T91" i="163"/>
  <c r="T73" i="163"/>
  <c r="T57" i="163"/>
  <c r="L31" i="163"/>
  <c r="T31" i="163"/>
  <c r="H32" i="163"/>
  <c r="P32" i="163"/>
  <c r="D36" i="163"/>
  <c r="L36" i="163"/>
  <c r="T36" i="163"/>
  <c r="H37" i="163"/>
  <c r="P37" i="163"/>
  <c r="D38" i="163"/>
  <c r="L38" i="163"/>
  <c r="T38" i="163"/>
  <c r="H39" i="163"/>
  <c r="P39" i="163"/>
  <c r="D40" i="163"/>
  <c r="L40" i="163"/>
  <c r="T40" i="163"/>
  <c r="H41" i="163"/>
  <c r="P41" i="163"/>
  <c r="D42" i="163"/>
  <c r="L42" i="163"/>
  <c r="T42" i="163"/>
  <c r="H43" i="163"/>
  <c r="P43" i="163"/>
  <c r="D44" i="163"/>
  <c r="L44" i="163"/>
  <c r="T44" i="163"/>
  <c r="H45" i="163"/>
  <c r="P45" i="163"/>
  <c r="T52" i="163"/>
  <c r="J112" i="163"/>
  <c r="D114" i="161"/>
  <c r="D115" i="161"/>
  <c r="D113" i="161"/>
  <c r="D44" i="161"/>
  <c r="H115" i="161"/>
  <c r="H113" i="161"/>
  <c r="H69" i="161"/>
  <c r="H45" i="161"/>
  <c r="H43" i="161"/>
  <c r="H114" i="161"/>
  <c r="L114" i="161"/>
  <c r="L113" i="161"/>
  <c r="L94" i="161"/>
  <c r="L80" i="161"/>
  <c r="L44" i="161"/>
  <c r="L42" i="161"/>
  <c r="P115" i="161"/>
  <c r="P113" i="161"/>
  <c r="P114" i="161"/>
  <c r="P79" i="161"/>
  <c r="P45" i="161"/>
  <c r="P43" i="161"/>
  <c r="T114" i="161"/>
  <c r="T94" i="161"/>
  <c r="T72" i="161"/>
  <c r="T60" i="161"/>
  <c r="T58" i="161"/>
  <c r="T44" i="161"/>
  <c r="T42" i="161"/>
  <c r="T115" i="161"/>
  <c r="D31" i="161"/>
  <c r="L31" i="161"/>
  <c r="T31" i="161"/>
  <c r="H32" i="161"/>
  <c r="P32" i="161"/>
  <c r="D36" i="161"/>
  <c r="L36" i="161"/>
  <c r="T36" i="161"/>
  <c r="H37" i="161"/>
  <c r="P37" i="161"/>
  <c r="D38" i="161"/>
  <c r="L38" i="161"/>
  <c r="T38" i="161"/>
  <c r="H39" i="161"/>
  <c r="P39" i="161"/>
  <c r="P40" i="161"/>
  <c r="H41" i="161"/>
  <c r="H42" i="161"/>
  <c r="D43" i="161"/>
  <c r="T43" i="161"/>
  <c r="P44" i="161"/>
  <c r="L45" i="161"/>
  <c r="D46" i="161"/>
  <c r="J46" i="161"/>
  <c r="T46" i="161"/>
  <c r="N52" i="161"/>
  <c r="L79" i="161"/>
  <c r="L115" i="161"/>
  <c r="D28" i="161"/>
  <c r="H28" i="161"/>
  <c r="L28" i="161"/>
  <c r="P28" i="161"/>
  <c r="T28" i="161"/>
  <c r="F31" i="161"/>
  <c r="N31" i="161"/>
  <c r="V31" i="161"/>
  <c r="J32" i="161"/>
  <c r="R32" i="161"/>
  <c r="F36" i="161"/>
  <c r="N36" i="161"/>
  <c r="V36" i="161"/>
  <c r="J37" i="161"/>
  <c r="R37" i="161"/>
  <c r="F38" i="161"/>
  <c r="N38" i="161"/>
  <c r="V38" i="161"/>
  <c r="J39" i="161"/>
  <c r="R39" i="161"/>
  <c r="H40" i="161"/>
  <c r="T40" i="161"/>
  <c r="J41" i="161"/>
  <c r="T41" i="161"/>
  <c r="F44" i="161"/>
  <c r="F46" i="161"/>
  <c r="P46" i="161"/>
  <c r="V46" i="161"/>
  <c r="L53" i="161"/>
  <c r="H58" i="161"/>
  <c r="T79" i="161"/>
  <c r="P84" i="161"/>
  <c r="H19" i="161"/>
  <c r="P19" i="161"/>
  <c r="D20" i="161"/>
  <c r="L20" i="161"/>
  <c r="T20" i="161"/>
  <c r="H21" i="161"/>
  <c r="P21" i="161"/>
  <c r="D25" i="161"/>
  <c r="L25" i="161"/>
  <c r="T25" i="161"/>
  <c r="H26" i="161"/>
  <c r="P26" i="161"/>
  <c r="D27" i="161"/>
  <c r="L27" i="161"/>
  <c r="T27" i="161"/>
  <c r="F114" i="161"/>
  <c r="F115" i="161"/>
  <c r="F113" i="161"/>
  <c r="F45" i="161"/>
  <c r="F43" i="161"/>
  <c r="F41" i="161"/>
  <c r="J115" i="161"/>
  <c r="J113" i="161"/>
  <c r="J114" i="161"/>
  <c r="J83" i="161"/>
  <c r="J81" i="161"/>
  <c r="J96" i="161"/>
  <c r="J60" i="161"/>
  <c r="J44" i="161"/>
  <c r="J42" i="161"/>
  <c r="J40" i="161"/>
  <c r="N114" i="161"/>
  <c r="N115" i="161"/>
  <c r="N113" i="161"/>
  <c r="N96" i="161"/>
  <c r="N84" i="161"/>
  <c r="N93" i="161"/>
  <c r="N87" i="161"/>
  <c r="N73" i="161"/>
  <c r="N71" i="161"/>
  <c r="N69" i="161"/>
  <c r="N53" i="161"/>
  <c r="N45" i="161"/>
  <c r="N43" i="161"/>
  <c r="N41" i="161"/>
  <c r="R115" i="161"/>
  <c r="R113" i="161"/>
  <c r="R114" i="161"/>
  <c r="R83" i="161"/>
  <c r="R60" i="161"/>
  <c r="R44" i="161"/>
  <c r="R42" i="161"/>
  <c r="R40" i="161"/>
  <c r="V114" i="161"/>
  <c r="V115" i="161"/>
  <c r="V113" i="161"/>
  <c r="V73" i="161"/>
  <c r="V45" i="161"/>
  <c r="V43" i="161"/>
  <c r="V41" i="161"/>
  <c r="V39" i="161"/>
  <c r="H31" i="161"/>
  <c r="P31" i="161"/>
  <c r="D32" i="161"/>
  <c r="L32" i="161"/>
  <c r="T32" i="161"/>
  <c r="H36" i="161"/>
  <c r="P36" i="161"/>
  <c r="D37" i="161"/>
  <c r="L37" i="161"/>
  <c r="T37" i="161"/>
  <c r="H38" i="161"/>
  <c r="P38" i="161"/>
  <c r="D39" i="161"/>
  <c r="L39" i="161"/>
  <c r="T39" i="161"/>
  <c r="L40" i="161"/>
  <c r="V40" i="161"/>
  <c r="L41" i="161"/>
  <c r="D42" i="161"/>
  <c r="P42" i="161"/>
  <c r="L43" i="161"/>
  <c r="H44" i="161"/>
  <c r="D45" i="161"/>
  <c r="T45" i="161"/>
  <c r="L46" i="161"/>
  <c r="R46" i="161"/>
  <c r="R57" i="161"/>
  <c r="N58" i="161"/>
  <c r="T73" i="161"/>
  <c r="T89" i="161"/>
  <c r="L91" i="161"/>
  <c r="P94" i="161"/>
  <c r="D27" i="160"/>
  <c r="D32" i="160"/>
  <c r="D115" i="160"/>
  <c r="D113" i="160"/>
  <c r="D114" i="160"/>
  <c r="D44" i="160"/>
  <c r="D42" i="160"/>
  <c r="D40" i="160"/>
  <c r="D38" i="160"/>
  <c r="D36" i="160"/>
  <c r="D45" i="160"/>
  <c r="D43" i="160"/>
  <c r="D41" i="160"/>
  <c r="D39" i="160"/>
  <c r="D37" i="160"/>
  <c r="L112" i="159"/>
  <c r="L95" i="159"/>
  <c r="L113" i="159"/>
  <c r="L74" i="159"/>
  <c r="L58" i="159"/>
  <c r="L57" i="159"/>
  <c r="L45" i="159"/>
  <c r="L43" i="159"/>
  <c r="L41" i="159"/>
  <c r="L39" i="159"/>
  <c r="L37" i="159"/>
  <c r="L32" i="159"/>
  <c r="L27" i="159"/>
  <c r="L25" i="159"/>
  <c r="L36" i="159"/>
  <c r="L40" i="159"/>
  <c r="L44" i="159"/>
  <c r="L62" i="159"/>
  <c r="L19" i="159"/>
  <c r="L20" i="159"/>
  <c r="H115" i="159"/>
  <c r="H44" i="159"/>
  <c r="H42" i="159"/>
  <c r="H40" i="159"/>
  <c r="H38" i="159"/>
  <c r="H36" i="159"/>
  <c r="H31" i="159"/>
  <c r="H26" i="159"/>
  <c r="L28" i="159"/>
  <c r="V46" i="159"/>
  <c r="L114" i="159"/>
  <c r="L115" i="159"/>
  <c r="L26" i="159"/>
  <c r="H27" i="159"/>
  <c r="D113" i="159"/>
  <c r="D115" i="159"/>
  <c r="D114" i="159"/>
  <c r="D45" i="159"/>
  <c r="D43" i="159"/>
  <c r="D41" i="159"/>
  <c r="D39" i="159"/>
  <c r="D37" i="159"/>
  <c r="D32" i="159"/>
  <c r="D27" i="159"/>
  <c r="D25" i="159"/>
  <c r="H28" i="159"/>
  <c r="T94" i="159"/>
  <c r="T85" i="159"/>
  <c r="T69" i="159"/>
  <c r="T53" i="159"/>
  <c r="T96" i="159"/>
  <c r="T71" i="159"/>
  <c r="T55" i="159"/>
  <c r="T45" i="159"/>
  <c r="T43" i="159"/>
  <c r="T41" i="159"/>
  <c r="T39" i="159"/>
  <c r="T37" i="159"/>
  <c r="T32" i="159"/>
  <c r="T27" i="159"/>
  <c r="T25" i="159"/>
  <c r="D36" i="159"/>
  <c r="T36" i="159"/>
  <c r="L38" i="159"/>
  <c r="H39" i="159"/>
  <c r="D40" i="159"/>
  <c r="T40" i="159"/>
  <c r="L42" i="159"/>
  <c r="H43" i="159"/>
  <c r="D44" i="159"/>
  <c r="T44" i="159"/>
  <c r="L53" i="159"/>
  <c r="H82" i="159"/>
  <c r="T91" i="159"/>
  <c r="T114" i="159"/>
  <c r="T115" i="159"/>
  <c r="H20" i="159"/>
  <c r="H21" i="159"/>
  <c r="T21" i="159"/>
  <c r="D28" i="159"/>
  <c r="P112" i="159"/>
  <c r="P114" i="159"/>
  <c r="P113" i="159"/>
  <c r="P115" i="159"/>
  <c r="P84" i="159"/>
  <c r="P61" i="159"/>
  <c r="P44" i="159"/>
  <c r="P42" i="159"/>
  <c r="P40" i="159"/>
  <c r="P38" i="159"/>
  <c r="P36" i="159"/>
  <c r="P31" i="159"/>
  <c r="P26" i="159"/>
  <c r="T28" i="159"/>
  <c r="L31" i="159"/>
  <c r="H32" i="159"/>
  <c r="T57" i="159"/>
  <c r="T58" i="159"/>
  <c r="T73" i="159"/>
  <c r="P87" i="159"/>
  <c r="T89" i="159"/>
  <c r="T113" i="159"/>
  <c r="F115" i="159"/>
  <c r="F113" i="159"/>
  <c r="J114" i="159"/>
  <c r="J95" i="159"/>
  <c r="J91" i="159"/>
  <c r="J87" i="159"/>
  <c r="J83" i="159"/>
  <c r="J79" i="159"/>
  <c r="J73" i="159"/>
  <c r="J61" i="159"/>
  <c r="N115" i="159"/>
  <c r="N113" i="159"/>
  <c r="N80" i="159"/>
  <c r="N74" i="159"/>
  <c r="N60" i="159"/>
  <c r="N58" i="159"/>
  <c r="N52" i="159"/>
  <c r="R114" i="159"/>
  <c r="R73" i="159"/>
  <c r="V115" i="159"/>
  <c r="V113" i="159"/>
  <c r="V96" i="159"/>
  <c r="V84" i="159"/>
  <c r="V60" i="159"/>
  <c r="V52" i="159"/>
  <c r="J80" i="159"/>
  <c r="V81" i="159"/>
  <c r="N83" i="159"/>
  <c r="N91" i="159"/>
  <c r="N114" i="159"/>
  <c r="J19" i="159"/>
  <c r="R19" i="159"/>
  <c r="F20" i="159"/>
  <c r="N20" i="159"/>
  <c r="V20" i="159"/>
  <c r="J21" i="159"/>
  <c r="R21" i="159"/>
  <c r="F25" i="159"/>
  <c r="N25" i="159"/>
  <c r="V25" i="159"/>
  <c r="J26" i="159"/>
  <c r="R26" i="159"/>
  <c r="F27" i="159"/>
  <c r="N27" i="159"/>
  <c r="V27" i="159"/>
  <c r="F28" i="159"/>
  <c r="J28" i="159"/>
  <c r="N28" i="159"/>
  <c r="R28" i="159"/>
  <c r="V28" i="159"/>
  <c r="J31" i="159"/>
  <c r="R31" i="159"/>
  <c r="F32" i="159"/>
  <c r="N32" i="159"/>
  <c r="V32" i="159"/>
  <c r="J36" i="159"/>
  <c r="R36" i="159"/>
  <c r="F37" i="159"/>
  <c r="N37" i="159"/>
  <c r="V37" i="159"/>
  <c r="J38" i="159"/>
  <c r="R38" i="159"/>
  <c r="F39" i="159"/>
  <c r="N39" i="159"/>
  <c r="V39" i="159"/>
  <c r="J40" i="159"/>
  <c r="R40" i="159"/>
  <c r="F41" i="159"/>
  <c r="N41" i="159"/>
  <c r="V41" i="159"/>
  <c r="J42" i="159"/>
  <c r="R42" i="159"/>
  <c r="F43" i="159"/>
  <c r="N43" i="159"/>
  <c r="V43" i="159"/>
  <c r="J44" i="159"/>
  <c r="R44" i="159"/>
  <c r="F45" i="159"/>
  <c r="N45" i="159"/>
  <c r="V45" i="159"/>
  <c r="T46" i="159"/>
  <c r="V55" i="159"/>
  <c r="J62" i="159"/>
  <c r="V71" i="159"/>
  <c r="R84" i="159"/>
  <c r="V87" i="159"/>
  <c r="N89" i="159"/>
  <c r="F114" i="159"/>
  <c r="R115" i="159"/>
  <c r="D115" i="158"/>
  <c r="D113" i="158"/>
  <c r="D114" i="158"/>
  <c r="D91" i="158"/>
  <c r="D44" i="158"/>
  <c r="D46" i="158"/>
  <c r="D43" i="158"/>
  <c r="D41" i="158"/>
  <c r="D39" i="158"/>
  <c r="D37" i="158"/>
  <c r="D32" i="158"/>
  <c r="D45" i="158"/>
  <c r="D28" i="158"/>
  <c r="D42" i="158"/>
  <c r="D40" i="158"/>
  <c r="D38" i="158"/>
  <c r="T115" i="158"/>
  <c r="T113" i="158"/>
  <c r="T87" i="158"/>
  <c r="T84" i="158"/>
  <c r="T82" i="158"/>
  <c r="T80" i="158"/>
  <c r="T74" i="158"/>
  <c r="T81" i="158"/>
  <c r="T62" i="158"/>
  <c r="T58" i="158"/>
  <c r="T44" i="158"/>
  <c r="T61" i="158"/>
  <c r="T53" i="158"/>
  <c r="T46" i="158"/>
  <c r="T41" i="158"/>
  <c r="T39" i="158"/>
  <c r="T37" i="158"/>
  <c r="T32" i="158"/>
  <c r="T94" i="158"/>
  <c r="T28" i="158"/>
  <c r="T114" i="158"/>
  <c r="T43" i="158"/>
  <c r="T42" i="158"/>
  <c r="T40" i="158"/>
  <c r="T38" i="158"/>
  <c r="T36" i="158"/>
  <c r="D36" i="158"/>
  <c r="T93" i="158"/>
  <c r="T20" i="158"/>
  <c r="T21" i="158"/>
  <c r="D25" i="158"/>
  <c r="D26" i="158"/>
  <c r="P114" i="158"/>
  <c r="P115" i="158"/>
  <c r="P81" i="158"/>
  <c r="P79" i="158"/>
  <c r="P94" i="158"/>
  <c r="P57" i="158"/>
  <c r="P45" i="158"/>
  <c r="P43" i="158"/>
  <c r="P46" i="158"/>
  <c r="P44" i="158"/>
  <c r="P42" i="158"/>
  <c r="P40" i="158"/>
  <c r="P38" i="158"/>
  <c r="P36" i="158"/>
  <c r="P31" i="158"/>
  <c r="P84" i="158"/>
  <c r="P28" i="158"/>
  <c r="P87" i="158"/>
  <c r="P41" i="158"/>
  <c r="P39" i="158"/>
  <c r="P37" i="158"/>
  <c r="T33" i="158"/>
  <c r="T79" i="158"/>
  <c r="T19" i="158"/>
  <c r="P25" i="158"/>
  <c r="T27" i="158"/>
  <c r="L115" i="158"/>
  <c r="L113" i="158"/>
  <c r="L114" i="158"/>
  <c r="L84" i="158"/>
  <c r="L82" i="158"/>
  <c r="L80" i="158"/>
  <c r="L74" i="158"/>
  <c r="L91" i="158"/>
  <c r="L79" i="158"/>
  <c r="L62" i="158"/>
  <c r="L58" i="158"/>
  <c r="L44" i="158"/>
  <c r="L95" i="158"/>
  <c r="L46" i="158"/>
  <c r="L41" i="158"/>
  <c r="L39" i="158"/>
  <c r="L37" i="158"/>
  <c r="L32" i="158"/>
  <c r="L81" i="158"/>
  <c r="L57" i="158"/>
  <c r="L43" i="158"/>
  <c r="L28" i="158"/>
  <c r="L96" i="158"/>
  <c r="L45" i="158"/>
  <c r="L42" i="158"/>
  <c r="L40" i="158"/>
  <c r="L38" i="158"/>
  <c r="L36" i="158"/>
  <c r="P33" i="158"/>
  <c r="T45" i="158"/>
  <c r="P113" i="158"/>
  <c r="L19" i="158"/>
  <c r="D20" i="158"/>
  <c r="D21" i="158"/>
  <c r="P21" i="158"/>
  <c r="T25" i="158"/>
  <c r="T26" i="158"/>
  <c r="L27" i="158"/>
  <c r="H114" i="158"/>
  <c r="H83" i="158"/>
  <c r="H113" i="158"/>
  <c r="H61" i="158"/>
  <c r="H45" i="158"/>
  <c r="H43" i="158"/>
  <c r="H46" i="158"/>
  <c r="H42" i="158"/>
  <c r="H40" i="158"/>
  <c r="H38" i="158"/>
  <c r="H36" i="158"/>
  <c r="H31" i="158"/>
  <c r="H115" i="158"/>
  <c r="H28" i="158"/>
  <c r="H41" i="158"/>
  <c r="H39" i="158"/>
  <c r="H37" i="158"/>
  <c r="T31" i="158"/>
  <c r="P32" i="158"/>
  <c r="L33" i="158"/>
  <c r="F19" i="158"/>
  <c r="N19" i="158"/>
  <c r="V19" i="158"/>
  <c r="J20" i="158"/>
  <c r="R20" i="158"/>
  <c r="F21" i="158"/>
  <c r="N21" i="158"/>
  <c r="V21" i="158"/>
  <c r="J25" i="158"/>
  <c r="R25" i="158"/>
  <c r="F26" i="158"/>
  <c r="N26" i="158"/>
  <c r="V26" i="158"/>
  <c r="J27" i="158"/>
  <c r="R27" i="158"/>
  <c r="F31" i="158"/>
  <c r="N31" i="158"/>
  <c r="V31" i="158"/>
  <c r="J32" i="158"/>
  <c r="R32" i="158"/>
  <c r="F36" i="158"/>
  <c r="N36" i="158"/>
  <c r="V36" i="158"/>
  <c r="J37" i="158"/>
  <c r="R37" i="158"/>
  <c r="F38" i="158"/>
  <c r="N38" i="158"/>
  <c r="V38" i="158"/>
  <c r="J39" i="158"/>
  <c r="R39" i="158"/>
  <c r="F40" i="158"/>
  <c r="N40" i="158"/>
  <c r="V40" i="158"/>
  <c r="J41" i="158"/>
  <c r="R41" i="158"/>
  <c r="F42" i="158"/>
  <c r="N42" i="158"/>
  <c r="V42" i="158"/>
  <c r="V43" i="158"/>
  <c r="N44" i="158"/>
  <c r="N45" i="158"/>
  <c r="R53" i="158"/>
  <c r="V57" i="158"/>
  <c r="R62" i="158"/>
  <c r="N69" i="158"/>
  <c r="V73" i="158"/>
  <c r="J80" i="158"/>
  <c r="F115" i="158"/>
  <c r="F113" i="158"/>
  <c r="F114" i="158"/>
  <c r="J114" i="158"/>
  <c r="J93" i="158"/>
  <c r="J89" i="158"/>
  <c r="J115" i="158"/>
  <c r="J113" i="158"/>
  <c r="J96" i="158"/>
  <c r="J94" i="158"/>
  <c r="J83" i="158"/>
  <c r="J73" i="158"/>
  <c r="N115" i="158"/>
  <c r="N113" i="158"/>
  <c r="N114" i="158"/>
  <c r="N95" i="158"/>
  <c r="N87" i="158"/>
  <c r="N84" i="158"/>
  <c r="N74" i="158"/>
  <c r="R114" i="158"/>
  <c r="R95" i="158"/>
  <c r="R89" i="158"/>
  <c r="R85" i="158"/>
  <c r="R115" i="158"/>
  <c r="R113" i="158"/>
  <c r="R79" i="158"/>
  <c r="R71" i="158"/>
  <c r="R69" i="158"/>
  <c r="V115" i="158"/>
  <c r="V113" i="158"/>
  <c r="V114" i="158"/>
  <c r="V91" i="158"/>
  <c r="N43" i="158"/>
  <c r="F44" i="158"/>
  <c r="F45" i="158"/>
  <c r="R45" i="158"/>
  <c r="J61" i="158"/>
  <c r="J62" i="158"/>
  <c r="V69" i="158"/>
  <c r="H112" i="158"/>
  <c r="G46" i="198" l="1"/>
  <c r="K46" i="198"/>
  <c r="Q46" i="198"/>
  <c r="V46" i="195"/>
  <c r="U46" i="198"/>
  <c r="T28" i="195"/>
  <c r="T115" i="195"/>
  <c r="T19" i="195"/>
  <c r="T43" i="195"/>
  <c r="T40" i="195"/>
  <c r="R79" i="195"/>
  <c r="R97" i="195"/>
  <c r="T21" i="195"/>
  <c r="T32" i="195"/>
  <c r="T42" i="195"/>
  <c r="T93" i="195"/>
  <c r="T111" i="195"/>
  <c r="T20" i="195"/>
  <c r="T95" i="195"/>
  <c r="T81" i="195"/>
  <c r="T41" i="195"/>
  <c r="T113" i="195"/>
  <c r="T69" i="195"/>
  <c r="T39" i="195"/>
  <c r="T59" i="195"/>
  <c r="T24" i="195"/>
  <c r="T36" i="195"/>
  <c r="T44" i="195"/>
  <c r="T97" i="195"/>
  <c r="T79" i="195"/>
  <c r="T53" i="195"/>
  <c r="T80" i="195"/>
  <c r="T23" i="195"/>
  <c r="T114" i="195"/>
  <c r="T71" i="195"/>
  <c r="T26" i="195"/>
  <c r="T38" i="195"/>
  <c r="T84" i="195"/>
  <c r="R89" i="195"/>
  <c r="R69" i="195"/>
  <c r="R95" i="195"/>
  <c r="R71" i="195"/>
  <c r="R80" i="195"/>
  <c r="T25" i="195"/>
  <c r="T57" i="195"/>
  <c r="T83" i="195"/>
  <c r="T61" i="195"/>
  <c r="T45" i="195"/>
  <c r="P114" i="195"/>
  <c r="P36" i="195"/>
  <c r="P59" i="195"/>
  <c r="P44" i="195"/>
  <c r="R46" i="195"/>
  <c r="V28" i="195"/>
  <c r="J42" i="195"/>
  <c r="J93" i="195"/>
  <c r="J26" i="195"/>
  <c r="J38" i="195"/>
  <c r="J27" i="195"/>
  <c r="J32" i="195"/>
  <c r="J111" i="195"/>
  <c r="J57" i="195"/>
  <c r="J28" i="195"/>
  <c r="M116" i="167"/>
  <c r="N116" i="167" s="1"/>
  <c r="J19" i="195"/>
  <c r="J24" i="195"/>
  <c r="J37" i="195"/>
  <c r="J46" i="195"/>
  <c r="J53" i="195"/>
  <c r="J81" i="195"/>
  <c r="J60" i="195"/>
  <c r="R115" i="195"/>
  <c r="P60" i="195"/>
  <c r="P97" i="195"/>
  <c r="P45" i="195"/>
  <c r="V27" i="195"/>
  <c r="P81" i="195"/>
  <c r="P53" i="195"/>
  <c r="R113" i="195"/>
  <c r="V114" i="195"/>
  <c r="J115" i="195"/>
  <c r="P115" i="195"/>
  <c r="J59" i="195"/>
  <c r="P39" i="195"/>
  <c r="R25" i="195"/>
  <c r="J20" i="195"/>
  <c r="J41" i="195"/>
  <c r="J95" i="195"/>
  <c r="P19" i="195"/>
  <c r="P28" i="195"/>
  <c r="P40" i="195"/>
  <c r="H19" i="195"/>
  <c r="H28" i="195"/>
  <c r="H40" i="195"/>
  <c r="H94" i="195"/>
  <c r="H45" i="195"/>
  <c r="H41" i="195"/>
  <c r="P37" i="195"/>
  <c r="P27" i="195"/>
  <c r="P23" i="195"/>
  <c r="V43" i="195"/>
  <c r="J85" i="195"/>
  <c r="J61" i="195"/>
  <c r="H20" i="195"/>
  <c r="P96" i="195"/>
  <c r="P69" i="195"/>
  <c r="P82" i="195"/>
  <c r="P95" i="195"/>
  <c r="H60" i="195"/>
  <c r="H53" i="195"/>
  <c r="H57" i="195"/>
  <c r="H69" i="195"/>
  <c r="V113" i="195"/>
  <c r="P26" i="195"/>
  <c r="P38" i="195"/>
  <c r="P41" i="195"/>
  <c r="P111" i="195"/>
  <c r="P20" i="195"/>
  <c r="P72" i="195"/>
  <c r="P58" i="195"/>
  <c r="T111" i="165"/>
  <c r="J113" i="195"/>
  <c r="P113" i="195"/>
  <c r="H115" i="195"/>
  <c r="V19" i="195"/>
  <c r="P43" i="195"/>
  <c r="H39" i="195"/>
  <c r="R41" i="195"/>
  <c r="J25" i="195"/>
  <c r="J43" i="195"/>
  <c r="J97" i="195"/>
  <c r="P21" i="195"/>
  <c r="P32" i="195"/>
  <c r="P42" i="195"/>
  <c r="H21" i="195"/>
  <c r="H32" i="195"/>
  <c r="H42" i="195"/>
  <c r="H93" i="195"/>
  <c r="J40" i="195"/>
  <c r="H37" i="195"/>
  <c r="H27" i="195"/>
  <c r="N28" i="195"/>
  <c r="P46" i="195"/>
  <c r="H111" i="195"/>
  <c r="P80" i="195"/>
  <c r="P61" i="195"/>
  <c r="P74" i="195"/>
  <c r="P91" i="195"/>
  <c r="H96" i="195"/>
  <c r="H95" i="195"/>
  <c r="H89" i="195"/>
  <c r="H61" i="195"/>
  <c r="V115" i="195"/>
  <c r="F114" i="195"/>
  <c r="V73" i="195"/>
  <c r="V36" i="195"/>
  <c r="R19" i="195"/>
  <c r="R59" i="195"/>
  <c r="R42" i="195"/>
  <c r="R38" i="195"/>
  <c r="R28" i="195"/>
  <c r="R27" i="195"/>
  <c r="R43" i="195"/>
  <c r="R40" i="195"/>
  <c r="V38" i="195"/>
  <c r="V20" i="195"/>
  <c r="V37" i="195"/>
  <c r="V45" i="195"/>
  <c r="R53" i="195"/>
  <c r="R82" i="195"/>
  <c r="R91" i="195"/>
  <c r="R72" i="195"/>
  <c r="V72" i="195"/>
  <c r="V95" i="195"/>
  <c r="V74" i="195"/>
  <c r="R36" i="195"/>
  <c r="R20" i="195"/>
  <c r="R37" i="195"/>
  <c r="R45" i="195"/>
  <c r="R58" i="195"/>
  <c r="R44" i="195"/>
  <c r="V42" i="195"/>
  <c r="V24" i="195"/>
  <c r="R21" i="195"/>
  <c r="V23" i="195"/>
  <c r="V39" i="195"/>
  <c r="V93" i="195"/>
  <c r="F25" i="195"/>
  <c r="R74" i="195"/>
  <c r="R87" i="195"/>
  <c r="R96" i="195"/>
  <c r="R60" i="195"/>
  <c r="R114" i="195"/>
  <c r="J82" i="195"/>
  <c r="J36" i="195"/>
  <c r="F19" i="195"/>
  <c r="R24" i="195"/>
  <c r="R23" i="195"/>
  <c r="R39" i="195"/>
  <c r="R93" i="195"/>
  <c r="J23" i="195"/>
  <c r="J39" i="195"/>
  <c r="J91" i="195"/>
  <c r="J96" i="195"/>
  <c r="J58" i="195"/>
  <c r="V59" i="195"/>
  <c r="J44" i="195"/>
  <c r="F24" i="195"/>
  <c r="V25" i="195"/>
  <c r="V41" i="195"/>
  <c r="V97" i="195"/>
  <c r="F39" i="195"/>
  <c r="R85" i="195"/>
  <c r="R57" i="195"/>
  <c r="R84" i="195"/>
  <c r="J89" i="195"/>
  <c r="J73" i="195"/>
  <c r="J79" i="195"/>
  <c r="C31" i="195"/>
  <c r="C33" i="193"/>
  <c r="D33" i="193" s="1"/>
  <c r="N115" i="195"/>
  <c r="N114" i="195"/>
  <c r="N23" i="195"/>
  <c r="N45" i="195"/>
  <c r="F91" i="195"/>
  <c r="F95" i="195"/>
  <c r="V80" i="195"/>
  <c r="V87" i="195"/>
  <c r="V69" i="195"/>
  <c r="V57" i="195"/>
  <c r="N95" i="195"/>
  <c r="N69" i="195"/>
  <c r="N84" i="195"/>
  <c r="N25" i="195"/>
  <c r="N91" i="195"/>
  <c r="D31" i="193"/>
  <c r="E33" i="193" s="1"/>
  <c r="F33" i="193" s="1"/>
  <c r="F58" i="195"/>
  <c r="V91" i="195"/>
  <c r="V71" i="195"/>
  <c r="V89" i="195"/>
  <c r="V53" i="195"/>
  <c r="V40" i="195"/>
  <c r="N60" i="195"/>
  <c r="N59" i="195"/>
  <c r="N37" i="195"/>
  <c r="F79" i="195"/>
  <c r="F81" i="195"/>
  <c r="V58" i="195"/>
  <c r="V60" i="195"/>
  <c r="V85" i="195"/>
  <c r="V94" i="195"/>
  <c r="N96" i="195"/>
  <c r="N85" i="195"/>
  <c r="N74" i="195"/>
  <c r="M46" i="198"/>
  <c r="I46" i="198"/>
  <c r="O116" i="159"/>
  <c r="P116" i="159" s="1"/>
  <c r="I116" i="170"/>
  <c r="J116" i="170" s="1"/>
  <c r="M116" i="194"/>
  <c r="N116" i="194" s="1"/>
  <c r="R112" i="194"/>
  <c r="M116" i="173"/>
  <c r="N116" i="173" s="1"/>
  <c r="Q116" i="173"/>
  <c r="R116" i="173" s="1"/>
  <c r="K116" i="167"/>
  <c r="L116" i="167" s="1"/>
  <c r="I116" i="167"/>
  <c r="J116" i="167" s="1"/>
  <c r="K116" i="165"/>
  <c r="L116" i="165" s="1"/>
  <c r="Q116" i="165"/>
  <c r="R116" i="165" s="1"/>
  <c r="C46" i="198"/>
  <c r="O46" i="198"/>
  <c r="E46" i="198"/>
  <c r="O116" i="163"/>
  <c r="P116" i="163" s="1"/>
  <c r="S46" i="198"/>
  <c r="P111" i="159"/>
  <c r="T62" i="159"/>
  <c r="D42" i="171"/>
  <c r="D19" i="171"/>
  <c r="D27" i="171"/>
  <c r="D58" i="171"/>
  <c r="D98" i="171"/>
  <c r="F31" i="194"/>
  <c r="E31" i="195"/>
  <c r="E33" i="195" s="1"/>
  <c r="F33" i="195" s="1"/>
  <c r="F31" i="193"/>
  <c r="H31" i="193" s="1"/>
  <c r="J31" i="193" s="1"/>
  <c r="L31" i="193" s="1"/>
  <c r="Q94" i="195"/>
  <c r="R94" i="195" s="1"/>
  <c r="Q73" i="195"/>
  <c r="R73" i="195" s="1"/>
  <c r="I94" i="195"/>
  <c r="J94" i="195" s="1"/>
  <c r="I87" i="195"/>
  <c r="J87" i="195" s="1"/>
  <c r="I71" i="195"/>
  <c r="J71" i="195" s="1"/>
  <c r="I80" i="195"/>
  <c r="J80" i="195" s="1"/>
  <c r="N46" i="195"/>
  <c r="N97" i="195"/>
  <c r="N41" i="195"/>
  <c r="N27" i="195"/>
  <c r="N19" i="195"/>
  <c r="N36" i="195"/>
  <c r="N21" i="195"/>
  <c r="N26" i="195"/>
  <c r="N43" i="195"/>
  <c r="N20" i="195"/>
  <c r="N24" i="195"/>
  <c r="N38" i="195"/>
  <c r="N42" i="195"/>
  <c r="N83" i="195"/>
  <c r="N113" i="195"/>
  <c r="N32" i="195"/>
  <c r="U83" i="195"/>
  <c r="V83" i="195" s="1"/>
  <c r="U84" i="195"/>
  <c r="V84" i="195" s="1"/>
  <c r="N58" i="195"/>
  <c r="N71" i="195"/>
  <c r="N89" i="195"/>
  <c r="N73" i="195"/>
  <c r="N57" i="195"/>
  <c r="O112" i="194"/>
  <c r="I112" i="194"/>
  <c r="V52" i="194"/>
  <c r="Q81" i="195"/>
  <c r="R81" i="195" s="1"/>
  <c r="I69" i="195"/>
  <c r="J69" i="195" s="1"/>
  <c r="I74" i="195"/>
  <c r="J74" i="195" s="1"/>
  <c r="I84" i="195"/>
  <c r="J84" i="195" s="1"/>
  <c r="S74" i="195"/>
  <c r="T74" i="195" s="1"/>
  <c r="S91" i="195"/>
  <c r="T91" i="195" s="1"/>
  <c r="S58" i="195"/>
  <c r="T58" i="195" s="1"/>
  <c r="S72" i="195"/>
  <c r="T72" i="195" s="1"/>
  <c r="S89" i="195"/>
  <c r="T89" i="195" s="1"/>
  <c r="S73" i="195"/>
  <c r="T73" i="195" s="1"/>
  <c r="K87" i="195"/>
  <c r="L87" i="195" s="1"/>
  <c r="K74" i="195"/>
  <c r="L74" i="195" s="1"/>
  <c r="K94" i="195"/>
  <c r="L94" i="195" s="1"/>
  <c r="K57" i="195"/>
  <c r="L57" i="195" s="1"/>
  <c r="K96" i="195"/>
  <c r="L96" i="195" s="1"/>
  <c r="K80" i="195"/>
  <c r="L80" i="195" s="1"/>
  <c r="U96" i="195"/>
  <c r="V96" i="195" s="1"/>
  <c r="N72" i="195"/>
  <c r="M80" i="195"/>
  <c r="N80" i="195" s="1"/>
  <c r="N79" i="195"/>
  <c r="M93" i="195"/>
  <c r="N93" i="195" s="1"/>
  <c r="M61" i="195"/>
  <c r="N61" i="195" s="1"/>
  <c r="N94" i="195"/>
  <c r="O85" i="195"/>
  <c r="P85" i="195" s="1"/>
  <c r="O94" i="195"/>
  <c r="P94" i="195" s="1"/>
  <c r="O83" i="195"/>
  <c r="P83" i="195" s="1"/>
  <c r="G71" i="195"/>
  <c r="H71" i="195" s="1"/>
  <c r="G58" i="195"/>
  <c r="H58" i="195" s="1"/>
  <c r="G74" i="195"/>
  <c r="H74" i="195" s="1"/>
  <c r="G81" i="195"/>
  <c r="H81" i="195" s="1"/>
  <c r="Q61" i="195"/>
  <c r="R61" i="195" s="1"/>
  <c r="Q83" i="195"/>
  <c r="R83" i="195" s="1"/>
  <c r="I72" i="195"/>
  <c r="J72" i="195" s="1"/>
  <c r="S87" i="195"/>
  <c r="T87" i="195" s="1"/>
  <c r="S60" i="195"/>
  <c r="T60" i="195" s="1"/>
  <c r="U79" i="195"/>
  <c r="V79" i="195" s="1"/>
  <c r="U81" i="195"/>
  <c r="V81" i="195" s="1"/>
  <c r="M87" i="195"/>
  <c r="N87" i="195" s="1"/>
  <c r="M81" i="195"/>
  <c r="N81" i="195" s="1"/>
  <c r="M82" i="195"/>
  <c r="N82" i="195" s="1"/>
  <c r="V26" i="195"/>
  <c r="V21" i="195"/>
  <c r="O73" i="195"/>
  <c r="P73" i="195" s="1"/>
  <c r="O93" i="195"/>
  <c r="P93" i="195" s="1"/>
  <c r="O87" i="195"/>
  <c r="P87" i="195" s="1"/>
  <c r="O71" i="195"/>
  <c r="P71" i="195" s="1"/>
  <c r="E85" i="195"/>
  <c r="F85" i="195" s="1"/>
  <c r="E69" i="195"/>
  <c r="F69" i="195" s="1"/>
  <c r="E72" i="195"/>
  <c r="F72" i="195" s="1"/>
  <c r="F83" i="195"/>
  <c r="E82" i="195"/>
  <c r="F82" i="195" s="1"/>
  <c r="E71" i="195"/>
  <c r="F71" i="195" s="1"/>
  <c r="E93" i="195"/>
  <c r="F93" i="195" s="1"/>
  <c r="E61" i="195"/>
  <c r="F61" i="195" s="1"/>
  <c r="E87" i="195"/>
  <c r="F87" i="195" s="1"/>
  <c r="E96" i="195"/>
  <c r="F96" i="195" s="1"/>
  <c r="E80" i="195"/>
  <c r="F80" i="195" s="1"/>
  <c r="C79" i="195"/>
  <c r="D79" i="195" s="1"/>
  <c r="C85" i="195"/>
  <c r="D85" i="195" s="1"/>
  <c r="C69" i="195"/>
  <c r="D69" i="195" s="1"/>
  <c r="C82" i="195"/>
  <c r="D82" i="195" s="1"/>
  <c r="C84" i="195"/>
  <c r="D84" i="195" s="1"/>
  <c r="C93" i="195"/>
  <c r="D93" i="195" s="1"/>
  <c r="C61" i="195"/>
  <c r="D61" i="195" s="1"/>
  <c r="C87" i="195"/>
  <c r="D87" i="195" s="1"/>
  <c r="C60" i="195"/>
  <c r="D60" i="195" s="1"/>
  <c r="V72" i="193"/>
  <c r="V53" i="193"/>
  <c r="V69" i="193"/>
  <c r="V85" i="193"/>
  <c r="I52" i="195"/>
  <c r="V32" i="195"/>
  <c r="V61" i="195"/>
  <c r="U112" i="193"/>
  <c r="U62" i="195"/>
  <c r="V62" i="195" s="1"/>
  <c r="V62" i="193"/>
  <c r="N44" i="195"/>
  <c r="G52" i="195"/>
  <c r="Q62" i="195"/>
  <c r="R62" i="195" s="1"/>
  <c r="Q112" i="193"/>
  <c r="Q52" i="195"/>
  <c r="I83" i="195"/>
  <c r="J83" i="195" s="1"/>
  <c r="S52" i="195"/>
  <c r="M112" i="193"/>
  <c r="M62" i="195"/>
  <c r="N62" i="195" s="1"/>
  <c r="V73" i="193"/>
  <c r="V89" i="193"/>
  <c r="V84" i="193"/>
  <c r="K112" i="193"/>
  <c r="K62" i="195"/>
  <c r="L62" i="195" s="1"/>
  <c r="M52" i="195"/>
  <c r="O62" i="195"/>
  <c r="P62" i="195" s="1"/>
  <c r="O112" i="193"/>
  <c r="V80" i="193"/>
  <c r="V57" i="193"/>
  <c r="V83" i="193"/>
  <c r="V91" i="193"/>
  <c r="V74" i="193"/>
  <c r="I62" i="195"/>
  <c r="J62" i="195" s="1"/>
  <c r="I112" i="193"/>
  <c r="S112" i="193"/>
  <c r="S62" i="195"/>
  <c r="T62" i="195" s="1"/>
  <c r="K52" i="195"/>
  <c r="V52" i="193"/>
  <c r="U52" i="195"/>
  <c r="U82" i="195"/>
  <c r="V82" i="195" s="1"/>
  <c r="V82" i="193"/>
  <c r="N53" i="195"/>
  <c r="V44" i="195"/>
  <c r="O52" i="195"/>
  <c r="G62" i="195"/>
  <c r="H62" i="195" s="1"/>
  <c r="G112" i="193"/>
  <c r="F46" i="195"/>
  <c r="F53" i="195"/>
  <c r="F74" i="195"/>
  <c r="F42" i="195"/>
  <c r="F28" i="195"/>
  <c r="F27" i="195"/>
  <c r="E52" i="195"/>
  <c r="F115" i="195"/>
  <c r="F38" i="195"/>
  <c r="F20" i="195"/>
  <c r="F43" i="195"/>
  <c r="F73" i="195"/>
  <c r="F44" i="195"/>
  <c r="F21" i="195"/>
  <c r="F84" i="195"/>
  <c r="F41" i="195"/>
  <c r="F94" i="195"/>
  <c r="F26" i="195"/>
  <c r="F113" i="195"/>
  <c r="F36" i="195"/>
  <c r="F59" i="195"/>
  <c r="F23" i="195"/>
  <c r="F37" i="195"/>
  <c r="F45" i="195"/>
  <c r="F89" i="195"/>
  <c r="F97" i="195"/>
  <c r="F40" i="195"/>
  <c r="F57" i="195"/>
  <c r="E112" i="193"/>
  <c r="E62" i="195"/>
  <c r="F62" i="195" s="1"/>
  <c r="F60" i="195"/>
  <c r="C62" i="195"/>
  <c r="D62" i="195" s="1"/>
  <c r="C112" i="193"/>
  <c r="C52" i="195"/>
  <c r="D31" i="171"/>
  <c r="D81" i="171"/>
  <c r="D78" i="171"/>
  <c r="D77" i="171"/>
  <c r="D111" i="171"/>
  <c r="D45" i="171"/>
  <c r="D115" i="171"/>
  <c r="D96" i="171"/>
  <c r="D52" i="171"/>
  <c r="D56" i="171"/>
  <c r="D37" i="171"/>
  <c r="D86" i="171"/>
  <c r="D69" i="171"/>
  <c r="D91" i="171"/>
  <c r="D43" i="171"/>
  <c r="D24" i="171"/>
  <c r="D68" i="171"/>
  <c r="D100" i="171"/>
  <c r="D90" i="171"/>
  <c r="D93" i="171"/>
  <c r="D103" i="171"/>
  <c r="D71" i="171"/>
  <c r="D41" i="171"/>
  <c r="D28" i="171"/>
  <c r="D38" i="171"/>
  <c r="D114" i="171"/>
  <c r="D26" i="171"/>
  <c r="D25" i="171"/>
  <c r="D89" i="171"/>
  <c r="D102" i="171"/>
  <c r="D101" i="171"/>
  <c r="D73" i="171"/>
  <c r="D92" i="171"/>
  <c r="D64" i="171"/>
  <c r="D84" i="171"/>
  <c r="D54" i="171"/>
  <c r="D88" i="171"/>
  <c r="D66" i="171"/>
  <c r="D99" i="171"/>
  <c r="D83" i="171"/>
  <c r="D97" i="171"/>
  <c r="D59" i="171"/>
  <c r="D32" i="171"/>
  <c r="D40" i="171"/>
  <c r="D46" i="171"/>
  <c r="D20" i="171"/>
  <c r="D53" i="171"/>
  <c r="D80" i="171"/>
  <c r="D70" i="171"/>
  <c r="C112" i="171"/>
  <c r="D112" i="171" s="1"/>
  <c r="D72" i="171"/>
  <c r="D87" i="171"/>
  <c r="D55" i="171"/>
  <c r="D39" i="171"/>
  <c r="D44" i="171"/>
  <c r="D36" i="171"/>
  <c r="D113" i="171"/>
  <c r="D21" i="171"/>
  <c r="D23" i="171"/>
  <c r="D60" i="171"/>
  <c r="D74" i="171"/>
  <c r="D94" i="171"/>
  <c r="D65" i="171"/>
  <c r="D85" i="171"/>
  <c r="D57" i="171"/>
  <c r="D76" i="171"/>
  <c r="D104" i="171"/>
  <c r="D82" i="171"/>
  <c r="D61" i="171"/>
  <c r="D95" i="171"/>
  <c r="D79" i="171"/>
  <c r="D63" i="171"/>
  <c r="D61" i="160"/>
  <c r="D97" i="160"/>
  <c r="D59" i="160"/>
  <c r="N111" i="195"/>
  <c r="V111" i="195"/>
  <c r="F111" i="195"/>
  <c r="R111" i="173"/>
  <c r="K112" i="163"/>
  <c r="L62" i="163"/>
  <c r="J112" i="165"/>
  <c r="I116" i="165"/>
  <c r="J116" i="165" s="1"/>
  <c r="M112" i="175"/>
  <c r="N112" i="175" s="1"/>
  <c r="Q112" i="172"/>
  <c r="R112" i="172" s="1"/>
  <c r="Q112" i="159"/>
  <c r="R112" i="159" s="1"/>
  <c r="R62" i="159"/>
  <c r="S112" i="169"/>
  <c r="T112" i="169" s="1"/>
  <c r="O116" i="170"/>
  <c r="P116" i="170" s="1"/>
  <c r="P111" i="170"/>
  <c r="K116" i="170"/>
  <c r="L116" i="170" s="1"/>
  <c r="Q116" i="167"/>
  <c r="R116" i="167" s="1"/>
  <c r="L111" i="167"/>
  <c r="P111" i="163"/>
  <c r="S116" i="158"/>
  <c r="T116" i="158" s="1"/>
  <c r="J111" i="170"/>
  <c r="I116" i="169"/>
  <c r="J116" i="169" s="1"/>
  <c r="E28" i="171"/>
  <c r="C33" i="171"/>
  <c r="D33" i="171" s="1"/>
  <c r="C33" i="160"/>
  <c r="D33" i="160" s="1"/>
  <c r="D54" i="160"/>
  <c r="D70" i="160"/>
  <c r="D86" i="160"/>
  <c r="D102" i="160"/>
  <c r="D72" i="160"/>
  <c r="D93" i="160"/>
  <c r="D65" i="160"/>
  <c r="D95" i="160"/>
  <c r="D75" i="160"/>
  <c r="D57" i="160"/>
  <c r="D96" i="160"/>
  <c r="D89" i="160"/>
  <c r="D71" i="160"/>
  <c r="D91" i="160"/>
  <c r="D26" i="160"/>
  <c r="D58" i="160"/>
  <c r="D74" i="160"/>
  <c r="D90" i="160"/>
  <c r="D56" i="160"/>
  <c r="D77" i="160"/>
  <c r="D99" i="160"/>
  <c r="D73" i="160"/>
  <c r="D101" i="160"/>
  <c r="D84" i="160"/>
  <c r="D68" i="160"/>
  <c r="D60" i="160"/>
  <c r="D81" i="160"/>
  <c r="D66" i="160"/>
  <c r="D82" i="160"/>
  <c r="D98" i="160"/>
  <c r="D67" i="160"/>
  <c r="D88" i="160"/>
  <c r="C111" i="160"/>
  <c r="D111" i="160" s="1"/>
  <c r="D87" i="160"/>
  <c r="D64" i="160"/>
  <c r="D103" i="160"/>
  <c r="D85" i="160"/>
  <c r="D79" i="160"/>
  <c r="D100" i="160"/>
  <c r="D53" i="160"/>
  <c r="D78" i="160"/>
  <c r="D104" i="160"/>
  <c r="D76" i="160"/>
  <c r="D94" i="160"/>
  <c r="D80" i="160"/>
  <c r="D69" i="160"/>
  <c r="C112" i="160"/>
  <c r="D112" i="160" s="1"/>
  <c r="D83" i="160"/>
  <c r="D92" i="160"/>
  <c r="D52" i="160"/>
  <c r="D23" i="160"/>
  <c r="D24" i="160"/>
  <c r="D55" i="160"/>
  <c r="E28" i="162"/>
  <c r="C28" i="162"/>
  <c r="D19" i="162" s="1"/>
  <c r="V62" i="168"/>
  <c r="R111" i="165"/>
  <c r="N62" i="161"/>
  <c r="H62" i="161"/>
  <c r="I116" i="159"/>
  <c r="J116" i="159" s="1"/>
  <c r="O111" i="175"/>
  <c r="P111" i="175" s="1"/>
  <c r="Q112" i="174"/>
  <c r="R112" i="174" s="1"/>
  <c r="S111" i="174"/>
  <c r="T111" i="174" s="1"/>
  <c r="V62" i="163"/>
  <c r="V62" i="164"/>
  <c r="G116" i="158"/>
  <c r="H116" i="158" s="1"/>
  <c r="I116" i="158"/>
  <c r="J116" i="158" s="1"/>
  <c r="I116" i="174"/>
  <c r="J116" i="174" s="1"/>
  <c r="M116" i="168"/>
  <c r="N116" i="168" s="1"/>
  <c r="N111" i="173"/>
  <c r="N62" i="158"/>
  <c r="L112" i="170"/>
  <c r="L62" i="161"/>
  <c r="J111" i="167"/>
  <c r="G112" i="167"/>
  <c r="H112" i="167" s="1"/>
  <c r="G111" i="170"/>
  <c r="H111" i="170" s="1"/>
  <c r="G112" i="173"/>
  <c r="H112" i="173" s="1"/>
  <c r="G111" i="161"/>
  <c r="H111" i="161" s="1"/>
  <c r="O116" i="173"/>
  <c r="P116" i="173" s="1"/>
  <c r="O116" i="165"/>
  <c r="P116" i="165" s="1"/>
  <c r="Q111" i="174"/>
  <c r="Q111" i="169"/>
  <c r="Q112" i="169"/>
  <c r="R112" i="169" s="1"/>
  <c r="Q116" i="168"/>
  <c r="R116" i="168" s="1"/>
  <c r="S112" i="174"/>
  <c r="T112" i="174" s="1"/>
  <c r="S112" i="167"/>
  <c r="T112" i="167" s="1"/>
  <c r="S112" i="170"/>
  <c r="S111" i="169"/>
  <c r="S111" i="175"/>
  <c r="T111" i="175" s="1"/>
  <c r="U111" i="175"/>
  <c r="V111" i="175" s="1"/>
  <c r="U112" i="172"/>
  <c r="V112" i="172" s="1"/>
  <c r="V62" i="172"/>
  <c r="U111" i="168"/>
  <c r="V111" i="168" s="1"/>
  <c r="U112" i="174"/>
  <c r="V112" i="174" s="1"/>
  <c r="V62" i="174"/>
  <c r="U112" i="161"/>
  <c r="V112" i="161" s="1"/>
  <c r="V62" i="161"/>
  <c r="U116" i="159"/>
  <c r="V116" i="159" s="1"/>
  <c r="U112" i="175"/>
  <c r="V112" i="175" s="1"/>
  <c r="V62" i="175"/>
  <c r="V111" i="159"/>
  <c r="S111" i="173"/>
  <c r="S116" i="173" s="1"/>
  <c r="T116" i="173" s="1"/>
  <c r="S111" i="172"/>
  <c r="S111" i="168"/>
  <c r="T111" i="168" s="1"/>
  <c r="S112" i="168"/>
  <c r="T112" i="168" s="1"/>
  <c r="T112" i="158"/>
  <c r="S112" i="161"/>
  <c r="T112" i="161" s="1"/>
  <c r="T62" i="161"/>
  <c r="S112" i="172"/>
  <c r="T112" i="172" s="1"/>
  <c r="S111" i="161"/>
  <c r="T111" i="161" s="1"/>
  <c r="Q112" i="164"/>
  <c r="R112" i="164" s="1"/>
  <c r="R111" i="170"/>
  <c r="Q112" i="170"/>
  <c r="R112" i="170" s="1"/>
  <c r="Q112" i="163"/>
  <c r="R112" i="163" s="1"/>
  <c r="R62" i="163"/>
  <c r="O111" i="174"/>
  <c r="P111" i="174" s="1"/>
  <c r="O112" i="161"/>
  <c r="P112" i="161" s="1"/>
  <c r="P62" i="161"/>
  <c r="M111" i="172"/>
  <c r="N111" i="172" s="1"/>
  <c r="M112" i="165"/>
  <c r="K111" i="172"/>
  <c r="K116" i="174"/>
  <c r="L116" i="174" s="1"/>
  <c r="K116" i="159"/>
  <c r="L116" i="159" s="1"/>
  <c r="J111" i="158"/>
  <c r="J62" i="161"/>
  <c r="I116" i="168"/>
  <c r="J116" i="168" s="1"/>
  <c r="J112" i="174"/>
  <c r="G111" i="159"/>
  <c r="G116" i="159" s="1"/>
  <c r="H116" i="159" s="1"/>
  <c r="G111" i="168"/>
  <c r="H111" i="168" s="1"/>
  <c r="H62" i="159"/>
  <c r="G111" i="163"/>
  <c r="H111" i="163" s="1"/>
  <c r="H62" i="158"/>
  <c r="Q116" i="158"/>
  <c r="R116" i="158" s="1"/>
  <c r="K116" i="173"/>
  <c r="L116" i="173" s="1"/>
  <c r="L111" i="173"/>
  <c r="U111" i="158"/>
  <c r="V111" i="158" s="1"/>
  <c r="I116" i="163"/>
  <c r="J116" i="163" s="1"/>
  <c r="O116" i="168"/>
  <c r="P116" i="168" s="1"/>
  <c r="U116" i="165"/>
  <c r="V116" i="165" s="1"/>
  <c r="O116" i="167"/>
  <c r="P116" i="167" s="1"/>
  <c r="I116" i="173"/>
  <c r="J116" i="173" s="1"/>
  <c r="K116" i="161"/>
  <c r="L116" i="161" s="1"/>
  <c r="V62" i="173"/>
  <c r="G112" i="169"/>
  <c r="H112" i="169" s="1"/>
  <c r="H111" i="158"/>
  <c r="G111" i="173"/>
  <c r="H111" i="173" s="1"/>
  <c r="G111" i="172"/>
  <c r="G111" i="164"/>
  <c r="H111" i="164" s="1"/>
  <c r="G111" i="174"/>
  <c r="H111" i="174" s="1"/>
  <c r="D31" i="163"/>
  <c r="D31" i="173"/>
  <c r="D31" i="158"/>
  <c r="D31" i="162"/>
  <c r="E116" i="174"/>
  <c r="F116" i="174" s="1"/>
  <c r="C112" i="172"/>
  <c r="D112" i="172" s="1"/>
  <c r="D111" i="158"/>
  <c r="D62" i="159"/>
  <c r="D62" i="158"/>
  <c r="C111" i="173"/>
  <c r="C112" i="170"/>
  <c r="D112" i="170" s="1"/>
  <c r="C111" i="170"/>
  <c r="C112" i="161"/>
  <c r="D112" i="161" s="1"/>
  <c r="D62" i="161"/>
  <c r="C112" i="168"/>
  <c r="D112" i="168" s="1"/>
  <c r="C112" i="163"/>
  <c r="D112" i="163" s="1"/>
  <c r="D62" i="163"/>
  <c r="C111" i="164"/>
  <c r="C116" i="164" s="1"/>
  <c r="D116" i="164" s="1"/>
  <c r="C112" i="169"/>
  <c r="D112" i="169" s="1"/>
  <c r="C111" i="168"/>
  <c r="C112" i="165"/>
  <c r="C116" i="159"/>
  <c r="D116" i="159" s="1"/>
  <c r="C116" i="175"/>
  <c r="D116" i="175" s="1"/>
  <c r="D111" i="175"/>
  <c r="C111" i="172"/>
  <c r="C116" i="167"/>
  <c r="D116" i="167" s="1"/>
  <c r="C116" i="174"/>
  <c r="D116" i="174" s="1"/>
  <c r="F62" i="163"/>
  <c r="E116" i="163"/>
  <c r="F116" i="163" s="1"/>
  <c r="U111" i="163"/>
  <c r="U112" i="170"/>
  <c r="V62" i="170"/>
  <c r="V52" i="161"/>
  <c r="V52" i="175"/>
  <c r="U111" i="174"/>
  <c r="U112" i="167"/>
  <c r="V62" i="167"/>
  <c r="V111" i="173"/>
  <c r="U116" i="173"/>
  <c r="V116" i="173" s="1"/>
  <c r="U112" i="169"/>
  <c r="V62" i="169"/>
  <c r="U112" i="158"/>
  <c r="V62" i="158"/>
  <c r="V62" i="159"/>
  <c r="V62" i="165"/>
  <c r="U116" i="164"/>
  <c r="V116" i="164" s="1"/>
  <c r="S116" i="164"/>
  <c r="T116" i="164" s="1"/>
  <c r="T111" i="164"/>
  <c r="S116" i="159"/>
  <c r="T116" i="159" s="1"/>
  <c r="S116" i="163"/>
  <c r="T116" i="163" s="1"/>
  <c r="Q111" i="164"/>
  <c r="Q116" i="161"/>
  <c r="R116" i="161" s="1"/>
  <c r="R111" i="168"/>
  <c r="R111" i="161"/>
  <c r="R62" i="161"/>
  <c r="Q111" i="172"/>
  <c r="R111" i="159"/>
  <c r="Q112" i="175"/>
  <c r="R112" i="175" s="1"/>
  <c r="Q116" i="163"/>
  <c r="R116" i="163" s="1"/>
  <c r="P111" i="158"/>
  <c r="O112" i="158"/>
  <c r="P112" i="158" s="1"/>
  <c r="P62" i="158"/>
  <c r="P111" i="161"/>
  <c r="O111" i="172"/>
  <c r="P111" i="172" s="1"/>
  <c r="O111" i="164"/>
  <c r="P52" i="161"/>
  <c r="O112" i="172"/>
  <c r="O116" i="169"/>
  <c r="P116" i="169" s="1"/>
  <c r="M112" i="174"/>
  <c r="M116" i="170"/>
  <c r="N116" i="170" s="1"/>
  <c r="N111" i="170"/>
  <c r="M116" i="158"/>
  <c r="N116" i="158" s="1"/>
  <c r="M112" i="172"/>
  <c r="M111" i="169"/>
  <c r="M112" i="159"/>
  <c r="N62" i="159"/>
  <c r="M111" i="163"/>
  <c r="M112" i="164"/>
  <c r="N112" i="164" s="1"/>
  <c r="M116" i="161"/>
  <c r="N116" i="161" s="1"/>
  <c r="K116" i="175"/>
  <c r="L116" i="175" s="1"/>
  <c r="L111" i="159"/>
  <c r="K116" i="169"/>
  <c r="L116" i="169" s="1"/>
  <c r="K116" i="158"/>
  <c r="L116" i="158" s="1"/>
  <c r="K116" i="164"/>
  <c r="L116" i="164" s="1"/>
  <c r="K116" i="168"/>
  <c r="L116" i="168" s="1"/>
  <c r="J112" i="173"/>
  <c r="I116" i="164"/>
  <c r="J116" i="164" s="1"/>
  <c r="J111" i="164"/>
  <c r="I111" i="172"/>
  <c r="J52" i="159"/>
  <c r="J52" i="163"/>
  <c r="I116" i="175"/>
  <c r="J116" i="175" s="1"/>
  <c r="I116" i="161"/>
  <c r="J116" i="161" s="1"/>
  <c r="H62" i="163"/>
  <c r="H52" i="163"/>
  <c r="G116" i="167"/>
  <c r="H116" i="167" s="1"/>
  <c r="G116" i="175"/>
  <c r="H116" i="175" s="1"/>
  <c r="G116" i="165"/>
  <c r="H116" i="165" s="1"/>
  <c r="F62" i="158"/>
  <c r="E116" i="165"/>
  <c r="F116" i="165" s="1"/>
  <c r="E116" i="173"/>
  <c r="F116" i="173" s="1"/>
  <c r="E116" i="158"/>
  <c r="F116" i="158" s="1"/>
  <c r="F112" i="165"/>
  <c r="E116" i="159"/>
  <c r="F116" i="159" s="1"/>
  <c r="F112" i="159"/>
  <c r="E111" i="167"/>
  <c r="F111" i="167" s="1"/>
  <c r="F111" i="158"/>
  <c r="F62" i="159"/>
  <c r="E111" i="172"/>
  <c r="F111" i="163"/>
  <c r="F62" i="161"/>
  <c r="E116" i="170"/>
  <c r="F116" i="170" s="1"/>
  <c r="F111" i="170"/>
  <c r="E111" i="168"/>
  <c r="E112" i="168"/>
  <c r="F112" i="168" s="1"/>
  <c r="E116" i="175"/>
  <c r="F116" i="175" s="1"/>
  <c r="F111" i="169"/>
  <c r="E116" i="164"/>
  <c r="F116" i="164" s="1"/>
  <c r="E116" i="161"/>
  <c r="F116" i="161" s="1"/>
  <c r="B48" i="118"/>
  <c r="A48" i="118"/>
  <c r="U50" i="118"/>
  <c r="U110" i="118" s="1"/>
  <c r="S50" i="118"/>
  <c r="S110" i="118" s="1"/>
  <c r="Q50" i="118"/>
  <c r="Q110" i="118" s="1"/>
  <c r="O50" i="118"/>
  <c r="O110" i="118" s="1"/>
  <c r="M50" i="118"/>
  <c r="M110" i="118" s="1"/>
  <c r="K50" i="118"/>
  <c r="K110" i="118" s="1"/>
  <c r="I50" i="118"/>
  <c r="I110" i="118" s="1"/>
  <c r="G50" i="118"/>
  <c r="G110" i="118" s="1"/>
  <c r="E50" i="118"/>
  <c r="E110" i="118" s="1"/>
  <c r="U46" i="118"/>
  <c r="S46" i="118"/>
  <c r="Q46" i="118"/>
  <c r="O46" i="118"/>
  <c r="M46" i="118"/>
  <c r="K46" i="118"/>
  <c r="I46" i="118"/>
  <c r="G46" i="118"/>
  <c r="E46" i="118"/>
  <c r="G33" i="193" l="1"/>
  <c r="H33" i="193" s="1"/>
  <c r="C33" i="195"/>
  <c r="D33" i="195" s="1"/>
  <c r="D31" i="195"/>
  <c r="F31" i="195"/>
  <c r="D62" i="160"/>
  <c r="G33" i="194"/>
  <c r="H33" i="194" s="1"/>
  <c r="H31" i="194"/>
  <c r="I33" i="193"/>
  <c r="J33" i="193" s="1"/>
  <c r="K33" i="193"/>
  <c r="L33" i="193" s="1"/>
  <c r="G31" i="195"/>
  <c r="G33" i="195" s="1"/>
  <c r="H33" i="195" s="1"/>
  <c r="M33" i="193"/>
  <c r="N33" i="193" s="1"/>
  <c r="N31" i="193"/>
  <c r="O116" i="194"/>
  <c r="P116" i="194" s="1"/>
  <c r="P112" i="194"/>
  <c r="I116" i="194"/>
  <c r="J116" i="194" s="1"/>
  <c r="J112" i="194"/>
  <c r="I116" i="193"/>
  <c r="J116" i="193" s="1"/>
  <c r="J112" i="193"/>
  <c r="I112" i="195"/>
  <c r="T52" i="195"/>
  <c r="Q112" i="195"/>
  <c r="R112" i="193"/>
  <c r="Q116" i="193"/>
  <c r="R116" i="193" s="1"/>
  <c r="J52" i="195"/>
  <c r="G112" i="195"/>
  <c r="G116" i="193"/>
  <c r="H116" i="193" s="1"/>
  <c r="H112" i="193"/>
  <c r="V52" i="195"/>
  <c r="K112" i="195"/>
  <c r="K116" i="193"/>
  <c r="L116" i="193" s="1"/>
  <c r="L112" i="193"/>
  <c r="H52" i="195"/>
  <c r="P52" i="195"/>
  <c r="T112" i="193"/>
  <c r="S116" i="193"/>
  <c r="T116" i="193" s="1"/>
  <c r="S112" i="195"/>
  <c r="L52" i="195"/>
  <c r="O112" i="195"/>
  <c r="O116" i="193"/>
  <c r="P116" i="193" s="1"/>
  <c r="P112" i="193"/>
  <c r="N52" i="195"/>
  <c r="M112" i="195"/>
  <c r="N112" i="193"/>
  <c r="M116" i="193"/>
  <c r="N116" i="193" s="1"/>
  <c r="R52" i="195"/>
  <c r="U112" i="195"/>
  <c r="V112" i="193"/>
  <c r="U116" i="193"/>
  <c r="V116" i="193" s="1"/>
  <c r="F112" i="193"/>
  <c r="E112" i="195"/>
  <c r="E116" i="193"/>
  <c r="F116" i="193" s="1"/>
  <c r="F52" i="195"/>
  <c r="C112" i="195"/>
  <c r="C116" i="193"/>
  <c r="D116" i="193" s="1"/>
  <c r="D112" i="193"/>
  <c r="D52" i="195"/>
  <c r="G116" i="168"/>
  <c r="H116" i="168" s="1"/>
  <c r="F97" i="171"/>
  <c r="F59" i="171"/>
  <c r="D62" i="171"/>
  <c r="C105" i="171"/>
  <c r="D105" i="171" s="1"/>
  <c r="F97" i="162"/>
  <c r="F59" i="162"/>
  <c r="F19" i="162"/>
  <c r="D97" i="162"/>
  <c r="D59" i="162"/>
  <c r="S116" i="174"/>
  <c r="T116" i="174" s="1"/>
  <c r="M116" i="175"/>
  <c r="N116" i="175" s="1"/>
  <c r="Q116" i="159"/>
  <c r="R116" i="159" s="1"/>
  <c r="K116" i="163"/>
  <c r="L116" i="163" s="1"/>
  <c r="L112" i="163"/>
  <c r="T111" i="173"/>
  <c r="G116" i="161"/>
  <c r="H116" i="161" s="1"/>
  <c r="H111" i="159"/>
  <c r="F25" i="171"/>
  <c r="F58" i="171"/>
  <c r="F74" i="171"/>
  <c r="F90" i="171"/>
  <c r="F55" i="171"/>
  <c r="F71" i="171"/>
  <c r="F87" i="171"/>
  <c r="F103" i="171"/>
  <c r="F84" i="171"/>
  <c r="F61" i="171"/>
  <c r="F93" i="171"/>
  <c r="F88" i="171"/>
  <c r="F73" i="171"/>
  <c r="F78" i="171"/>
  <c r="F94" i="171"/>
  <c r="F75" i="171"/>
  <c r="F91" i="171"/>
  <c r="F60" i="171"/>
  <c r="F92" i="171"/>
  <c r="F69" i="171"/>
  <c r="F101" i="171"/>
  <c r="F104" i="171"/>
  <c r="F89" i="171"/>
  <c r="F65" i="171"/>
  <c r="F26" i="171"/>
  <c r="F54" i="171"/>
  <c r="F70" i="171"/>
  <c r="F86" i="171"/>
  <c r="F102" i="171"/>
  <c r="F67" i="171"/>
  <c r="F83" i="171"/>
  <c r="F99" i="171"/>
  <c r="F76" i="171"/>
  <c r="F53" i="171"/>
  <c r="F85" i="171"/>
  <c r="F72" i="171"/>
  <c r="F57" i="171"/>
  <c r="F96" i="171"/>
  <c r="F20" i="171"/>
  <c r="F23" i="171"/>
  <c r="F24" i="171"/>
  <c r="F46" i="171"/>
  <c r="F19" i="171"/>
  <c r="F82" i="171"/>
  <c r="F95" i="171"/>
  <c r="F56" i="171"/>
  <c r="F27" i="171"/>
  <c r="F41" i="171"/>
  <c r="F40" i="171"/>
  <c r="F113" i="171"/>
  <c r="F98" i="171"/>
  <c r="F68" i="171"/>
  <c r="F80" i="171"/>
  <c r="F66" i="171"/>
  <c r="F79" i="171"/>
  <c r="F77" i="171"/>
  <c r="F81" i="171"/>
  <c r="F39" i="171"/>
  <c r="F38" i="171"/>
  <c r="F115" i="171"/>
  <c r="F64" i="171"/>
  <c r="F43" i="171"/>
  <c r="F42" i="171"/>
  <c r="F31" i="171"/>
  <c r="F37" i="171"/>
  <c r="F36" i="171"/>
  <c r="F63" i="171"/>
  <c r="F21" i="171"/>
  <c r="F32" i="171"/>
  <c r="F114" i="171"/>
  <c r="F100" i="171"/>
  <c r="F28" i="171"/>
  <c r="F45" i="171"/>
  <c r="F44" i="171"/>
  <c r="G28" i="171"/>
  <c r="F33" i="171"/>
  <c r="E28" i="177"/>
  <c r="C28" i="177"/>
  <c r="D19" i="177" s="1"/>
  <c r="C105" i="160"/>
  <c r="D105" i="160" s="1"/>
  <c r="E28" i="160"/>
  <c r="F19" i="160" s="1"/>
  <c r="C116" i="160"/>
  <c r="D116" i="160" s="1"/>
  <c r="F53" i="162"/>
  <c r="F69" i="162"/>
  <c r="F85" i="162"/>
  <c r="F101" i="162"/>
  <c r="F71" i="162"/>
  <c r="F92" i="162"/>
  <c r="F57" i="162"/>
  <c r="F73" i="162"/>
  <c r="F89" i="162"/>
  <c r="F55" i="162"/>
  <c r="F76" i="162"/>
  <c r="F98" i="162"/>
  <c r="F67" i="162"/>
  <c r="F65" i="162"/>
  <c r="F87" i="162"/>
  <c r="F78" i="162"/>
  <c r="F99" i="162"/>
  <c r="F84" i="162"/>
  <c r="F75" i="162"/>
  <c r="F79" i="162"/>
  <c r="F102" i="162"/>
  <c r="F91" i="162"/>
  <c r="F26" i="162"/>
  <c r="F36" i="162"/>
  <c r="F33" i="162"/>
  <c r="F27" i="162"/>
  <c r="F39" i="162"/>
  <c r="F77" i="162"/>
  <c r="F60" i="162"/>
  <c r="F103" i="162"/>
  <c r="F83" i="162"/>
  <c r="F104" i="162"/>
  <c r="F95" i="162"/>
  <c r="F86" i="162"/>
  <c r="F100" i="162"/>
  <c r="F68" i="162"/>
  <c r="F24" i="162"/>
  <c r="F38" i="162"/>
  <c r="F46" i="162"/>
  <c r="F115" i="162"/>
  <c r="F41" i="162"/>
  <c r="F93" i="162"/>
  <c r="F72" i="162"/>
  <c r="F74" i="162"/>
  <c r="F58" i="162"/>
  <c r="F70" i="162"/>
  <c r="F21" i="162"/>
  <c r="F42" i="162"/>
  <c r="F28" i="162"/>
  <c r="F45" i="162"/>
  <c r="F82" i="162"/>
  <c r="F64" i="162"/>
  <c r="F25" i="162"/>
  <c r="F81" i="162"/>
  <c r="F63" i="162"/>
  <c r="F90" i="162"/>
  <c r="F32" i="162"/>
  <c r="F20" i="162"/>
  <c r="F66" i="162"/>
  <c r="F88" i="162"/>
  <c r="F54" i="162"/>
  <c r="F23" i="162"/>
  <c r="F31" i="162"/>
  <c r="F113" i="162"/>
  <c r="F43" i="162"/>
  <c r="F61" i="162"/>
  <c r="F94" i="162"/>
  <c r="F80" i="162"/>
  <c r="F40" i="162"/>
  <c r="F114" i="162"/>
  <c r="F37" i="162"/>
  <c r="F56" i="162"/>
  <c r="F96" i="162"/>
  <c r="F44" i="162"/>
  <c r="G28" i="162"/>
  <c r="D23" i="162"/>
  <c r="D58" i="162"/>
  <c r="D74" i="162"/>
  <c r="D90" i="162"/>
  <c r="D53" i="162"/>
  <c r="D75" i="162"/>
  <c r="D96" i="162"/>
  <c r="D68" i="162"/>
  <c r="D73" i="162"/>
  <c r="D87" i="162"/>
  <c r="D79" i="162"/>
  <c r="D81" i="162"/>
  <c r="D66" i="162"/>
  <c r="D82" i="162"/>
  <c r="D98" i="162"/>
  <c r="D64" i="162"/>
  <c r="D85" i="162"/>
  <c r="D55" i="162"/>
  <c r="D83" i="162"/>
  <c r="D56" i="162"/>
  <c r="D93" i="162"/>
  <c r="D67" i="162"/>
  <c r="D60" i="162"/>
  <c r="D99" i="162"/>
  <c r="D63" i="162"/>
  <c r="D94" i="162"/>
  <c r="D80" i="162"/>
  <c r="D76" i="162"/>
  <c r="D84" i="162"/>
  <c r="D95" i="162"/>
  <c r="D92" i="162"/>
  <c r="D70" i="162"/>
  <c r="D102" i="162"/>
  <c r="D91" i="162"/>
  <c r="D89" i="162"/>
  <c r="D103" i="162"/>
  <c r="D71" i="162"/>
  <c r="D100" i="162"/>
  <c r="D78" i="162"/>
  <c r="D101" i="162"/>
  <c r="D57" i="162"/>
  <c r="D38" i="162"/>
  <c r="D115" i="162"/>
  <c r="D43" i="162"/>
  <c r="D32" i="162"/>
  <c r="D36" i="162"/>
  <c r="D40" i="162"/>
  <c r="D44" i="162"/>
  <c r="D104" i="162"/>
  <c r="D86" i="162"/>
  <c r="D61" i="162"/>
  <c r="D77" i="162"/>
  <c r="D21" i="162"/>
  <c r="D26" i="162"/>
  <c r="D42" i="162"/>
  <c r="D113" i="162"/>
  <c r="D41" i="162"/>
  <c r="D27" i="162"/>
  <c r="D88" i="162"/>
  <c r="D69" i="162"/>
  <c r="D24" i="162"/>
  <c r="D45" i="162"/>
  <c r="D20" i="162"/>
  <c r="D46" i="162"/>
  <c r="D114" i="162"/>
  <c r="D65" i="162"/>
  <c r="D39" i="162"/>
  <c r="D72" i="162"/>
  <c r="D37" i="162"/>
  <c r="D54" i="162"/>
  <c r="D25" i="162"/>
  <c r="D28" i="162"/>
  <c r="D33" i="162"/>
  <c r="O116" i="175"/>
  <c r="P116" i="175" s="1"/>
  <c r="Q116" i="175"/>
  <c r="R116" i="175" s="1"/>
  <c r="E28" i="178"/>
  <c r="O116" i="161"/>
  <c r="P116" i="161" s="1"/>
  <c r="U116" i="172"/>
  <c r="V116" i="172" s="1"/>
  <c r="G116" i="170"/>
  <c r="H116" i="170" s="1"/>
  <c r="R111" i="174"/>
  <c r="Q116" i="174"/>
  <c r="R116" i="174" s="1"/>
  <c r="Q116" i="169"/>
  <c r="R116" i="169" s="1"/>
  <c r="R111" i="169"/>
  <c r="S116" i="169"/>
  <c r="T116" i="169" s="1"/>
  <c r="T111" i="169"/>
  <c r="S116" i="167"/>
  <c r="T116" i="167" s="1"/>
  <c r="S116" i="175"/>
  <c r="T116" i="175" s="1"/>
  <c r="S116" i="170"/>
  <c r="T116" i="170" s="1"/>
  <c r="T112" i="170"/>
  <c r="U116" i="168"/>
  <c r="V116" i="168" s="1"/>
  <c r="U116" i="175"/>
  <c r="V116" i="175" s="1"/>
  <c r="U116" i="161"/>
  <c r="V116" i="161" s="1"/>
  <c r="S116" i="172"/>
  <c r="T116" i="172" s="1"/>
  <c r="T111" i="172"/>
  <c r="S116" i="161"/>
  <c r="T116" i="161" s="1"/>
  <c r="S116" i="168"/>
  <c r="T116" i="168" s="1"/>
  <c r="Q116" i="170"/>
  <c r="R116" i="170" s="1"/>
  <c r="O116" i="174"/>
  <c r="P116" i="174" s="1"/>
  <c r="M116" i="165"/>
  <c r="N116" i="165" s="1"/>
  <c r="N112" i="165"/>
  <c r="K116" i="172"/>
  <c r="L116" i="172" s="1"/>
  <c r="L111" i="172"/>
  <c r="G116" i="173"/>
  <c r="H116" i="173" s="1"/>
  <c r="G116" i="163"/>
  <c r="H116" i="163" s="1"/>
  <c r="O116" i="158"/>
  <c r="P116" i="158" s="1"/>
  <c r="G116" i="169"/>
  <c r="H116" i="169" s="1"/>
  <c r="G116" i="174"/>
  <c r="H116" i="174" s="1"/>
  <c r="G116" i="164"/>
  <c r="H116" i="164" s="1"/>
  <c r="G116" i="172"/>
  <c r="H116" i="172" s="1"/>
  <c r="H111" i="172"/>
  <c r="C116" i="169"/>
  <c r="D116" i="169" s="1"/>
  <c r="C116" i="161"/>
  <c r="D116" i="161" s="1"/>
  <c r="C116" i="170"/>
  <c r="D116" i="170" s="1"/>
  <c r="D111" i="170"/>
  <c r="C116" i="163"/>
  <c r="D116" i="163" s="1"/>
  <c r="C116" i="173"/>
  <c r="D116" i="173" s="1"/>
  <c r="D111" i="173"/>
  <c r="C116" i="168"/>
  <c r="D116" i="168" s="1"/>
  <c r="D111" i="168"/>
  <c r="C116" i="171"/>
  <c r="D116" i="171" s="1"/>
  <c r="D111" i="164"/>
  <c r="D112" i="165"/>
  <c r="C116" i="165"/>
  <c r="D116" i="165" s="1"/>
  <c r="C107" i="171"/>
  <c r="D107" i="171" s="1"/>
  <c r="C116" i="172"/>
  <c r="D116" i="172" s="1"/>
  <c r="D111" i="172"/>
  <c r="V112" i="158"/>
  <c r="U116" i="158"/>
  <c r="V116" i="158" s="1"/>
  <c r="U116" i="167"/>
  <c r="V116" i="167" s="1"/>
  <c r="V112" i="167"/>
  <c r="V112" i="169"/>
  <c r="U116" i="169"/>
  <c r="V116" i="169" s="1"/>
  <c r="U116" i="174"/>
  <c r="V116" i="174" s="1"/>
  <c r="V111" i="174"/>
  <c r="V112" i="170"/>
  <c r="U116" i="170"/>
  <c r="V116" i="170" s="1"/>
  <c r="U116" i="163"/>
  <c r="V116" i="163" s="1"/>
  <c r="V111" i="163"/>
  <c r="Q116" i="172"/>
  <c r="R116" i="172" s="1"/>
  <c r="R111" i="172"/>
  <c r="R111" i="164"/>
  <c r="Q116" i="164"/>
  <c r="R116" i="164" s="1"/>
  <c r="O116" i="172"/>
  <c r="P116" i="172" s="1"/>
  <c r="P112" i="172"/>
  <c r="O116" i="164"/>
  <c r="P116" i="164" s="1"/>
  <c r="P111" i="164"/>
  <c r="N111" i="169"/>
  <c r="M116" i="169"/>
  <c r="N116" i="169" s="1"/>
  <c r="M116" i="163"/>
  <c r="N116" i="163" s="1"/>
  <c r="N111" i="163"/>
  <c r="M116" i="159"/>
  <c r="N116" i="159" s="1"/>
  <c r="N112" i="159"/>
  <c r="M116" i="164"/>
  <c r="N116" i="164" s="1"/>
  <c r="M116" i="174"/>
  <c r="N116" i="174" s="1"/>
  <c r="N112" i="174"/>
  <c r="M116" i="172"/>
  <c r="N116" i="172" s="1"/>
  <c r="N112" i="172"/>
  <c r="I116" i="172"/>
  <c r="J116" i="172" s="1"/>
  <c r="J111" i="172"/>
  <c r="E116" i="167"/>
  <c r="F116" i="167" s="1"/>
  <c r="E116" i="172"/>
  <c r="F116" i="172" s="1"/>
  <c r="F111" i="172"/>
  <c r="E116" i="168"/>
  <c r="F116" i="168" s="1"/>
  <c r="F111" i="168"/>
  <c r="F93" i="178" l="1"/>
  <c r="F85" i="178"/>
  <c r="F81" i="178"/>
  <c r="F73" i="178"/>
  <c r="F62" i="178"/>
  <c r="F52" i="178"/>
  <c r="F95" i="178"/>
  <c r="F89" i="178"/>
  <c r="F71" i="178"/>
  <c r="F60" i="178"/>
  <c r="F96" i="178"/>
  <c r="F91" i="178"/>
  <c r="F84" i="178"/>
  <c r="F80" i="178"/>
  <c r="F72" i="178"/>
  <c r="F61" i="178"/>
  <c r="F55" i="178"/>
  <c r="F83" i="178"/>
  <c r="F79" i="178"/>
  <c r="F58" i="178"/>
  <c r="F57" i="178"/>
  <c r="F97" i="178"/>
  <c r="F53" i="178"/>
  <c r="F94" i="178"/>
  <c r="F87" i="178"/>
  <c r="F82" i="178"/>
  <c r="F74" i="178"/>
  <c r="F69" i="178"/>
  <c r="F59" i="178"/>
  <c r="H31" i="195"/>
  <c r="I33" i="194"/>
  <c r="J31" i="194"/>
  <c r="I31" i="195"/>
  <c r="O33" i="193"/>
  <c r="P31" i="193"/>
  <c r="T112" i="195"/>
  <c r="S116" i="195"/>
  <c r="T116" i="195" s="1"/>
  <c r="J112" i="195"/>
  <c r="I116" i="195"/>
  <c r="J116" i="195" s="1"/>
  <c r="V112" i="195"/>
  <c r="U116" i="195"/>
  <c r="V116" i="195" s="1"/>
  <c r="R112" i="195"/>
  <c r="Q116" i="195"/>
  <c r="R116" i="195" s="1"/>
  <c r="N112" i="195"/>
  <c r="M116" i="195"/>
  <c r="N116" i="195" s="1"/>
  <c r="P112" i="195"/>
  <c r="O116" i="195"/>
  <c r="P116" i="195" s="1"/>
  <c r="K116" i="195"/>
  <c r="L116" i="195" s="1"/>
  <c r="L112" i="195"/>
  <c r="H112" i="195"/>
  <c r="G116" i="195"/>
  <c r="H116" i="195" s="1"/>
  <c r="F112" i="195"/>
  <c r="E116" i="195"/>
  <c r="F116" i="195" s="1"/>
  <c r="C116" i="195"/>
  <c r="D116" i="195" s="1"/>
  <c r="D112" i="195"/>
  <c r="D97" i="177"/>
  <c r="D59" i="177"/>
  <c r="F97" i="177"/>
  <c r="F59" i="177"/>
  <c r="H97" i="171"/>
  <c r="H59" i="171"/>
  <c r="H97" i="162"/>
  <c r="H59" i="162"/>
  <c r="F97" i="160"/>
  <c r="F59" i="160"/>
  <c r="C107" i="160"/>
  <c r="D107" i="160" s="1"/>
  <c r="H20" i="171"/>
  <c r="H21" i="171"/>
  <c r="H67" i="171"/>
  <c r="H83" i="171"/>
  <c r="H99" i="171"/>
  <c r="H66" i="171"/>
  <c r="H88" i="171"/>
  <c r="H54" i="171"/>
  <c r="H84" i="171"/>
  <c r="H57" i="171"/>
  <c r="H92" i="171"/>
  <c r="H74" i="171"/>
  <c r="H80" i="171"/>
  <c r="H94" i="171"/>
  <c r="H81" i="171"/>
  <c r="H26" i="171"/>
  <c r="H46" i="171"/>
  <c r="H55" i="171"/>
  <c r="H71" i="171"/>
  <c r="H87" i="171"/>
  <c r="H103" i="171"/>
  <c r="H72" i="171"/>
  <c r="H93" i="171"/>
  <c r="H90" i="171"/>
  <c r="H70" i="171"/>
  <c r="H100" i="171"/>
  <c r="H89" i="171"/>
  <c r="H96" i="171"/>
  <c r="H86" i="171"/>
  <c r="H65" i="171"/>
  <c r="H25" i="171"/>
  <c r="H27" i="171"/>
  <c r="H24" i="171"/>
  <c r="H23" i="171"/>
  <c r="H63" i="171"/>
  <c r="H79" i="171"/>
  <c r="H95" i="171"/>
  <c r="H61" i="171"/>
  <c r="H82" i="171"/>
  <c r="H104" i="171"/>
  <c r="H76" i="171"/>
  <c r="H85" i="171"/>
  <c r="H60" i="171"/>
  <c r="H58" i="171"/>
  <c r="H73" i="171"/>
  <c r="H68" i="171"/>
  <c r="H33" i="171"/>
  <c r="H91" i="171"/>
  <c r="H69" i="171"/>
  <c r="H102" i="171"/>
  <c r="H115" i="171"/>
  <c r="H41" i="171"/>
  <c r="H56" i="171"/>
  <c r="H53" i="171"/>
  <c r="H75" i="171"/>
  <c r="H98" i="171"/>
  <c r="H64" i="171"/>
  <c r="H114" i="171"/>
  <c r="H39" i="171"/>
  <c r="H78" i="171"/>
  <c r="H32" i="171"/>
  <c r="H37" i="171"/>
  <c r="H43" i="171"/>
  <c r="H45" i="171"/>
  <c r="H28" i="171"/>
  <c r="H40" i="171"/>
  <c r="H36" i="171"/>
  <c r="H44" i="171"/>
  <c r="H101" i="171"/>
  <c r="H31" i="171"/>
  <c r="H42" i="171"/>
  <c r="H113" i="171"/>
  <c r="H77" i="171"/>
  <c r="H38" i="171"/>
  <c r="I28" i="171"/>
  <c r="E112" i="171"/>
  <c r="F112" i="171" s="1"/>
  <c r="F62" i="171"/>
  <c r="E105" i="171"/>
  <c r="F52" i="171"/>
  <c r="E111" i="171"/>
  <c r="H19" i="171"/>
  <c r="F78" i="177"/>
  <c r="F94" i="177"/>
  <c r="F75" i="177"/>
  <c r="F24" i="177"/>
  <c r="F66" i="177"/>
  <c r="F82" i="177"/>
  <c r="F98" i="177"/>
  <c r="F63" i="177"/>
  <c r="F79" i="177"/>
  <c r="F95" i="177"/>
  <c r="F64" i="177"/>
  <c r="F74" i="177"/>
  <c r="F55" i="177"/>
  <c r="F87" i="177"/>
  <c r="F56" i="177"/>
  <c r="F96" i="177"/>
  <c r="F92" i="177"/>
  <c r="F81" i="177"/>
  <c r="F68" i="177"/>
  <c r="F85" i="177"/>
  <c r="F101" i="177"/>
  <c r="F42" i="177"/>
  <c r="F45" i="177"/>
  <c r="F36" i="177"/>
  <c r="F21" i="177"/>
  <c r="F115" i="177"/>
  <c r="F58" i="177"/>
  <c r="F71" i="177"/>
  <c r="F80" i="177"/>
  <c r="F65" i="177"/>
  <c r="F100" i="177"/>
  <c r="F23" i="177"/>
  <c r="F54" i="177"/>
  <c r="F86" i="177"/>
  <c r="F67" i="177"/>
  <c r="F91" i="177"/>
  <c r="F72" i="177"/>
  <c r="F104" i="177"/>
  <c r="F57" i="177"/>
  <c r="F89" i="177"/>
  <c r="F84" i="177"/>
  <c r="F61" i="177"/>
  <c r="F77" i="177"/>
  <c r="F43" i="177"/>
  <c r="F38" i="177"/>
  <c r="F41" i="177"/>
  <c r="F20" i="177"/>
  <c r="F40" i="177"/>
  <c r="F26" i="177"/>
  <c r="F44" i="177"/>
  <c r="F113" i="177"/>
  <c r="F90" i="177"/>
  <c r="F99" i="177"/>
  <c r="F60" i="177"/>
  <c r="F93" i="177"/>
  <c r="F83" i="177"/>
  <c r="F73" i="177"/>
  <c r="F33" i="177"/>
  <c r="F70" i="177"/>
  <c r="F88" i="177"/>
  <c r="F53" i="177"/>
  <c r="F46" i="177"/>
  <c r="F27" i="177"/>
  <c r="F32" i="177"/>
  <c r="F102" i="177"/>
  <c r="F76" i="177"/>
  <c r="F69" i="177"/>
  <c r="F39" i="177"/>
  <c r="F37" i="177"/>
  <c r="F25" i="177"/>
  <c r="F28" i="177"/>
  <c r="F114" i="177"/>
  <c r="F103" i="177"/>
  <c r="F31" i="177"/>
  <c r="G28" i="177"/>
  <c r="C33" i="177"/>
  <c r="D61" i="177"/>
  <c r="D77" i="177"/>
  <c r="D93" i="177"/>
  <c r="D60" i="177"/>
  <c r="D82" i="177"/>
  <c r="D103" i="177"/>
  <c r="D72" i="177"/>
  <c r="D94" i="177"/>
  <c r="D68" i="177"/>
  <c r="D102" i="177"/>
  <c r="D95" i="177"/>
  <c r="D75" i="177"/>
  <c r="D24" i="177"/>
  <c r="D65" i="177"/>
  <c r="D81" i="177"/>
  <c r="D66" i="177"/>
  <c r="D87" i="177"/>
  <c r="D56" i="177"/>
  <c r="D78" i="177"/>
  <c r="D99" i="177"/>
  <c r="D79" i="177"/>
  <c r="D70" i="177"/>
  <c r="D63" i="177"/>
  <c r="D86" i="177"/>
  <c r="D57" i="177"/>
  <c r="D89" i="177"/>
  <c r="D76" i="177"/>
  <c r="D67" i="177"/>
  <c r="D58" i="177"/>
  <c r="D91" i="177"/>
  <c r="D64" i="177"/>
  <c r="D69" i="177"/>
  <c r="D101" i="177"/>
  <c r="D92" i="177"/>
  <c r="D83" i="177"/>
  <c r="D90" i="177"/>
  <c r="D74" i="177"/>
  <c r="D96" i="177"/>
  <c r="D73" i="177"/>
  <c r="D98" i="177"/>
  <c r="D100" i="177"/>
  <c r="D21" i="177"/>
  <c r="D23" i="177"/>
  <c r="D46" i="177"/>
  <c r="D36" i="177"/>
  <c r="D44" i="177"/>
  <c r="D32" i="177"/>
  <c r="D43" i="177"/>
  <c r="D55" i="177"/>
  <c r="D85" i="177"/>
  <c r="D80" i="177"/>
  <c r="D25" i="177"/>
  <c r="D27" i="177"/>
  <c r="D38" i="177"/>
  <c r="D37" i="177"/>
  <c r="D45" i="177"/>
  <c r="D88" i="177"/>
  <c r="D84" i="177"/>
  <c r="D26" i="177"/>
  <c r="D71" i="177"/>
  <c r="D42" i="177"/>
  <c r="D104" i="177"/>
  <c r="D54" i="177"/>
  <c r="D114" i="177"/>
  <c r="D31" i="177"/>
  <c r="D41" i="177"/>
  <c r="D113" i="177"/>
  <c r="D53" i="177"/>
  <c r="D40" i="177"/>
  <c r="D28" i="177"/>
  <c r="D115" i="177"/>
  <c r="D39" i="177"/>
  <c r="D20" i="177"/>
  <c r="F19" i="177"/>
  <c r="G28" i="160"/>
  <c r="H19" i="160" s="1"/>
  <c r="F21" i="160"/>
  <c r="F57" i="160"/>
  <c r="F73" i="160"/>
  <c r="F89" i="160"/>
  <c r="F58" i="160"/>
  <c r="F79" i="160"/>
  <c r="F100" i="160"/>
  <c r="F70" i="160"/>
  <c r="F91" i="160"/>
  <c r="F71" i="160"/>
  <c r="F104" i="160"/>
  <c r="F56" i="160"/>
  <c r="F88" i="160"/>
  <c r="F23" i="160"/>
  <c r="F61" i="160"/>
  <c r="F77" i="160"/>
  <c r="F93" i="160"/>
  <c r="F63" i="160"/>
  <c r="F84" i="160"/>
  <c r="F54" i="160"/>
  <c r="F75" i="160"/>
  <c r="F96" i="160"/>
  <c r="F82" i="160"/>
  <c r="F72" i="160"/>
  <c r="F55" i="160"/>
  <c r="F78" i="160"/>
  <c r="F53" i="160"/>
  <c r="F69" i="160"/>
  <c r="F85" i="160"/>
  <c r="F101" i="160"/>
  <c r="F74" i="160"/>
  <c r="F95" i="160"/>
  <c r="F64" i="160"/>
  <c r="F86" i="160"/>
  <c r="F60" i="160"/>
  <c r="F103" i="160"/>
  <c r="F94" i="160"/>
  <c r="F98" i="160"/>
  <c r="F87" i="160"/>
  <c r="F67" i="160"/>
  <c r="F26" i="160"/>
  <c r="F68" i="160"/>
  <c r="F102" i="160"/>
  <c r="F99" i="160"/>
  <c r="F27" i="160"/>
  <c r="F37" i="160"/>
  <c r="F114" i="160"/>
  <c r="F41" i="160"/>
  <c r="F42" i="160"/>
  <c r="F81" i="160"/>
  <c r="F83" i="160"/>
  <c r="F33" i="160"/>
  <c r="F44" i="160"/>
  <c r="F31" i="160"/>
  <c r="F115" i="160"/>
  <c r="F45" i="160"/>
  <c r="F80" i="160"/>
  <c r="F76" i="160"/>
  <c r="F24" i="160"/>
  <c r="F25" i="160"/>
  <c r="F36" i="160"/>
  <c r="F28" i="160"/>
  <c r="F113" i="160"/>
  <c r="F43" i="160"/>
  <c r="F65" i="160"/>
  <c r="F20" i="160"/>
  <c r="F32" i="160"/>
  <c r="F46" i="160"/>
  <c r="F92" i="160"/>
  <c r="F90" i="160"/>
  <c r="F39" i="160"/>
  <c r="F66" i="160"/>
  <c r="F40" i="160"/>
  <c r="F38" i="160"/>
  <c r="H19" i="162"/>
  <c r="H58" i="162"/>
  <c r="H74" i="162"/>
  <c r="H90" i="162"/>
  <c r="H56" i="162"/>
  <c r="H77" i="162"/>
  <c r="H99" i="162"/>
  <c r="H73" i="162"/>
  <c r="H101" i="162"/>
  <c r="H81" i="162"/>
  <c r="H64" i="162"/>
  <c r="H92" i="162"/>
  <c r="H89" i="162"/>
  <c r="H78" i="162"/>
  <c r="H94" i="162"/>
  <c r="H61" i="162"/>
  <c r="H83" i="162"/>
  <c r="H104" i="162"/>
  <c r="H80" i="162"/>
  <c r="H53" i="162"/>
  <c r="H91" i="162"/>
  <c r="H55" i="162"/>
  <c r="H103" i="162"/>
  <c r="H57" i="162"/>
  <c r="H96" i="162"/>
  <c r="H54" i="162"/>
  <c r="H86" i="162"/>
  <c r="H72" i="162"/>
  <c r="H65" i="162"/>
  <c r="H71" i="162"/>
  <c r="H84" i="162"/>
  <c r="H76" i="162"/>
  <c r="H23" i="162"/>
  <c r="H45" i="162"/>
  <c r="H38" i="162"/>
  <c r="H21" i="162"/>
  <c r="H28" i="162"/>
  <c r="H66" i="162"/>
  <c r="H98" i="162"/>
  <c r="H88" i="162"/>
  <c r="H87" i="162"/>
  <c r="H100" i="162"/>
  <c r="H60" i="162"/>
  <c r="H68" i="162"/>
  <c r="H37" i="162"/>
  <c r="H41" i="162"/>
  <c r="H114" i="162"/>
  <c r="H44" i="162"/>
  <c r="H36" i="162"/>
  <c r="H115" i="162"/>
  <c r="H113" i="162"/>
  <c r="H32" i="162"/>
  <c r="H46" i="162"/>
  <c r="H67" i="162"/>
  <c r="H63" i="162"/>
  <c r="H85" i="162"/>
  <c r="H33" i="162"/>
  <c r="H40" i="162"/>
  <c r="H43" i="162"/>
  <c r="H82" i="162"/>
  <c r="H24" i="162"/>
  <c r="H95" i="162"/>
  <c r="H70" i="162"/>
  <c r="H93" i="162"/>
  <c r="H69" i="162"/>
  <c r="H20" i="162"/>
  <c r="H31" i="162"/>
  <c r="H25" i="162"/>
  <c r="H75" i="162"/>
  <c r="H26" i="162"/>
  <c r="H27" i="162"/>
  <c r="H39" i="162"/>
  <c r="H102" i="162"/>
  <c r="H79" i="162"/>
  <c r="H42" i="162"/>
  <c r="I28" i="162"/>
  <c r="C112" i="162"/>
  <c r="D112" i="162" s="1"/>
  <c r="D62" i="162"/>
  <c r="C111" i="162"/>
  <c r="F52" i="162"/>
  <c r="E105" i="162"/>
  <c r="E112" i="162"/>
  <c r="F112" i="162" s="1"/>
  <c r="F62" i="162"/>
  <c r="D52" i="162"/>
  <c r="C105" i="162"/>
  <c r="E111" i="162"/>
  <c r="F24" i="178"/>
  <c r="F115" i="178"/>
  <c r="F43" i="178"/>
  <c r="F32" i="178"/>
  <c r="F20" i="178"/>
  <c r="F38" i="178"/>
  <c r="F21" i="178"/>
  <c r="F23" i="178"/>
  <c r="F113" i="178"/>
  <c r="F41" i="178"/>
  <c r="F28" i="178"/>
  <c r="F44" i="178"/>
  <c r="F36" i="178"/>
  <c r="F39" i="178"/>
  <c r="F42" i="178"/>
  <c r="F27" i="178"/>
  <c r="F45" i="178"/>
  <c r="F37" i="178"/>
  <c r="F40" i="178"/>
  <c r="F46" i="178"/>
  <c r="F114" i="178"/>
  <c r="F25" i="178"/>
  <c r="F26" i="178"/>
  <c r="F33" i="178"/>
  <c r="F31" i="178"/>
  <c r="G28" i="178"/>
  <c r="F19" i="178"/>
  <c r="N22" i="89"/>
  <c r="N21" i="89"/>
  <c r="N20" i="89"/>
  <c r="N19" i="89"/>
  <c r="N18" i="89"/>
  <c r="N17" i="89"/>
  <c r="N16" i="89"/>
  <c r="H96" i="178" l="1"/>
  <c r="H91" i="178"/>
  <c r="H84" i="178"/>
  <c r="H80" i="178"/>
  <c r="H72" i="178"/>
  <c r="H61" i="178"/>
  <c r="H94" i="178"/>
  <c r="H87" i="178"/>
  <c r="H74" i="178"/>
  <c r="H69" i="178"/>
  <c r="H55" i="178"/>
  <c r="H95" i="178"/>
  <c r="H89" i="178"/>
  <c r="H83" i="178"/>
  <c r="H79" i="178"/>
  <c r="H71" i="178"/>
  <c r="H60" i="178"/>
  <c r="H58" i="178"/>
  <c r="H82" i="178"/>
  <c r="H81" i="178"/>
  <c r="H73" i="178"/>
  <c r="H62" i="178"/>
  <c r="H57" i="178"/>
  <c r="H52" i="178"/>
  <c r="H53" i="178"/>
  <c r="H93" i="178"/>
  <c r="H85" i="178"/>
  <c r="H97" i="178"/>
  <c r="H59" i="178"/>
  <c r="I33" i="195"/>
  <c r="J31" i="195"/>
  <c r="K33" i="194"/>
  <c r="L31" i="194"/>
  <c r="K31" i="195"/>
  <c r="J33" i="194"/>
  <c r="P33" i="193"/>
  <c r="Q33" i="193"/>
  <c r="R31" i="193"/>
  <c r="H97" i="177"/>
  <c r="H59" i="177"/>
  <c r="J97" i="171"/>
  <c r="J59" i="171"/>
  <c r="J97" i="162"/>
  <c r="J59" i="162"/>
  <c r="H97" i="160"/>
  <c r="H59" i="160"/>
  <c r="K28" i="171"/>
  <c r="G111" i="171"/>
  <c r="H52" i="171"/>
  <c r="G105" i="171"/>
  <c r="E107" i="171"/>
  <c r="F107" i="171" s="1"/>
  <c r="F105" i="171"/>
  <c r="E116" i="171"/>
  <c r="F116" i="171" s="1"/>
  <c r="F111" i="171"/>
  <c r="J66" i="171"/>
  <c r="J82" i="171"/>
  <c r="J98" i="171"/>
  <c r="J65" i="171"/>
  <c r="J87" i="171"/>
  <c r="J53" i="171"/>
  <c r="J83" i="171"/>
  <c r="J56" i="171"/>
  <c r="J84" i="171"/>
  <c r="J64" i="171"/>
  <c r="J73" i="171"/>
  <c r="J85" i="171"/>
  <c r="J67" i="171"/>
  <c r="J20" i="171"/>
  <c r="J54" i="171"/>
  <c r="J70" i="171"/>
  <c r="J86" i="171"/>
  <c r="J102" i="171"/>
  <c r="J71" i="171"/>
  <c r="J92" i="171"/>
  <c r="J61" i="171"/>
  <c r="J89" i="171"/>
  <c r="J63" i="171"/>
  <c r="J91" i="171"/>
  <c r="J79" i="171"/>
  <c r="J88" i="171"/>
  <c r="J72" i="171"/>
  <c r="J95" i="171"/>
  <c r="J26" i="171"/>
  <c r="J23" i="171"/>
  <c r="J78" i="171"/>
  <c r="J94" i="171"/>
  <c r="J60" i="171"/>
  <c r="J81" i="171"/>
  <c r="J103" i="171"/>
  <c r="J75" i="171"/>
  <c r="J104" i="171"/>
  <c r="J77" i="171"/>
  <c r="J80" i="171"/>
  <c r="J57" i="171"/>
  <c r="J33" i="171"/>
  <c r="J90" i="171"/>
  <c r="J68" i="171"/>
  <c r="J93" i="171"/>
  <c r="J36" i="171"/>
  <c r="J44" i="171"/>
  <c r="J32" i="171"/>
  <c r="J43" i="171"/>
  <c r="J113" i="171"/>
  <c r="J55" i="171"/>
  <c r="J96" i="171"/>
  <c r="J101" i="171"/>
  <c r="J74" i="171"/>
  <c r="J99" i="171"/>
  <c r="J25" i="171"/>
  <c r="J24" i="171"/>
  <c r="J46" i="171"/>
  <c r="J28" i="171"/>
  <c r="J31" i="171"/>
  <c r="J42" i="171"/>
  <c r="J41" i="171"/>
  <c r="J115" i="171"/>
  <c r="J76" i="171"/>
  <c r="J45" i="171"/>
  <c r="J37" i="171"/>
  <c r="J69" i="171"/>
  <c r="J40" i="171"/>
  <c r="J39" i="171"/>
  <c r="J100" i="171"/>
  <c r="J21" i="171"/>
  <c r="J38" i="171"/>
  <c r="J27" i="171"/>
  <c r="J58" i="171"/>
  <c r="J114" i="171"/>
  <c r="G112" i="171"/>
  <c r="H112" i="171" s="1"/>
  <c r="H62" i="171"/>
  <c r="J19" i="171"/>
  <c r="H61" i="177"/>
  <c r="H77" i="177"/>
  <c r="H93" i="177"/>
  <c r="H63" i="177"/>
  <c r="H84" i="177"/>
  <c r="H54" i="177"/>
  <c r="H86" i="177"/>
  <c r="H80" i="177"/>
  <c r="H78" i="177"/>
  <c r="H82" i="177"/>
  <c r="H92" i="177"/>
  <c r="H103" i="177"/>
  <c r="H98" i="177"/>
  <c r="H65" i="177"/>
  <c r="H81" i="177"/>
  <c r="H68" i="177"/>
  <c r="H90" i="177"/>
  <c r="H64" i="177"/>
  <c r="H91" i="177"/>
  <c r="H96" i="177"/>
  <c r="H88" i="177"/>
  <c r="H94" i="177"/>
  <c r="H104" i="177"/>
  <c r="H83" i="177"/>
  <c r="H55" i="177"/>
  <c r="H53" i="177"/>
  <c r="H85" i="177"/>
  <c r="H74" i="177"/>
  <c r="H70" i="177"/>
  <c r="H56" i="177"/>
  <c r="H60" i="177"/>
  <c r="H26" i="177"/>
  <c r="H113" i="177"/>
  <c r="H39" i="177"/>
  <c r="H38" i="177"/>
  <c r="H101" i="177"/>
  <c r="H102" i="177"/>
  <c r="H57" i="177"/>
  <c r="H89" i="177"/>
  <c r="H79" i="177"/>
  <c r="H75" i="177"/>
  <c r="H67" i="177"/>
  <c r="H76" i="177"/>
  <c r="H71" i="177"/>
  <c r="H33" i="177"/>
  <c r="H41" i="177"/>
  <c r="H114" i="177"/>
  <c r="H40" i="177"/>
  <c r="H69" i="177"/>
  <c r="H95" i="177"/>
  <c r="H99" i="177"/>
  <c r="H87" i="177"/>
  <c r="H100" i="177"/>
  <c r="H27" i="177"/>
  <c r="H115" i="177"/>
  <c r="H28" i="177"/>
  <c r="H45" i="177"/>
  <c r="H36" i="177"/>
  <c r="H73" i="177"/>
  <c r="H66" i="177"/>
  <c r="H25" i="177"/>
  <c r="H37" i="177"/>
  <c r="H44" i="177"/>
  <c r="H58" i="177"/>
  <c r="H72" i="177"/>
  <c r="H24" i="177"/>
  <c r="H21" i="177"/>
  <c r="H46" i="177"/>
  <c r="H23" i="177"/>
  <c r="H31" i="177"/>
  <c r="H32" i="177"/>
  <c r="H42" i="177"/>
  <c r="H43" i="177"/>
  <c r="H20" i="177"/>
  <c r="I28" i="177"/>
  <c r="J19" i="177" s="1"/>
  <c r="E111" i="177"/>
  <c r="D33" i="177"/>
  <c r="D62" i="177"/>
  <c r="C112" i="177"/>
  <c r="D112" i="177" s="1"/>
  <c r="D52" i="177"/>
  <c r="C105" i="177"/>
  <c r="D105" i="177" s="1"/>
  <c r="C111" i="177"/>
  <c r="H19" i="177"/>
  <c r="F52" i="177"/>
  <c r="E105" i="177"/>
  <c r="E112" i="177"/>
  <c r="F112" i="177" s="1"/>
  <c r="F62" i="177"/>
  <c r="H66" i="160"/>
  <c r="H82" i="160"/>
  <c r="H98" i="160"/>
  <c r="H64" i="160"/>
  <c r="H85" i="160"/>
  <c r="H56" i="160"/>
  <c r="H84" i="160"/>
  <c r="H72" i="160"/>
  <c r="H55" i="160"/>
  <c r="H93" i="160"/>
  <c r="H60" i="160"/>
  <c r="H104" i="160"/>
  <c r="H67" i="160"/>
  <c r="H54" i="160"/>
  <c r="H70" i="160"/>
  <c r="H86" i="160"/>
  <c r="H102" i="160"/>
  <c r="H69" i="160"/>
  <c r="H91" i="160"/>
  <c r="H63" i="160"/>
  <c r="H92" i="160"/>
  <c r="H81" i="160"/>
  <c r="H65" i="160"/>
  <c r="H103" i="160"/>
  <c r="H87" i="160"/>
  <c r="H23" i="160"/>
  <c r="H78" i="160"/>
  <c r="H94" i="160"/>
  <c r="H80" i="160"/>
  <c r="H101" i="160"/>
  <c r="H77" i="160"/>
  <c r="H61" i="160"/>
  <c r="H100" i="160"/>
  <c r="H83" i="160"/>
  <c r="H88" i="160"/>
  <c r="H79" i="160"/>
  <c r="H95" i="160"/>
  <c r="H74" i="160"/>
  <c r="H96" i="160"/>
  <c r="H73" i="160"/>
  <c r="H24" i="160"/>
  <c r="H27" i="160"/>
  <c r="H21" i="160"/>
  <c r="H115" i="160"/>
  <c r="H43" i="160"/>
  <c r="H113" i="160"/>
  <c r="H40" i="160"/>
  <c r="H53" i="160"/>
  <c r="H99" i="160"/>
  <c r="H57" i="160"/>
  <c r="H28" i="160"/>
  <c r="H39" i="160"/>
  <c r="H44" i="160"/>
  <c r="H36" i="160"/>
  <c r="H58" i="160"/>
  <c r="H75" i="160"/>
  <c r="H89" i="160"/>
  <c r="H76" i="160"/>
  <c r="H33" i="160"/>
  <c r="H31" i="160"/>
  <c r="H45" i="160"/>
  <c r="H37" i="160"/>
  <c r="H42" i="160"/>
  <c r="H46" i="160"/>
  <c r="H71" i="160"/>
  <c r="H90" i="160"/>
  <c r="H26" i="160"/>
  <c r="H41" i="160"/>
  <c r="H32" i="160"/>
  <c r="H68" i="160"/>
  <c r="H25" i="160"/>
  <c r="H114" i="160"/>
  <c r="H38" i="160"/>
  <c r="H20" i="160"/>
  <c r="E111" i="160"/>
  <c r="F52" i="160"/>
  <c r="E105" i="160"/>
  <c r="E112" i="160"/>
  <c r="F112" i="160" s="1"/>
  <c r="F62" i="160"/>
  <c r="I28" i="160"/>
  <c r="J19" i="160" s="1"/>
  <c r="K28" i="162"/>
  <c r="L19" i="162" s="1"/>
  <c r="G111" i="162"/>
  <c r="H52" i="162"/>
  <c r="G105" i="162"/>
  <c r="G112" i="162"/>
  <c r="H112" i="162" s="1"/>
  <c r="H62" i="162"/>
  <c r="F111" i="162"/>
  <c r="E116" i="162"/>
  <c r="F116" i="162" s="1"/>
  <c r="D105" i="162"/>
  <c r="C107" i="162"/>
  <c r="D107" i="162" s="1"/>
  <c r="C116" i="162"/>
  <c r="D116" i="162" s="1"/>
  <c r="D111" i="162"/>
  <c r="E107" i="162"/>
  <c r="F107" i="162" s="1"/>
  <c r="F105" i="162"/>
  <c r="J19" i="162"/>
  <c r="J25" i="162"/>
  <c r="J53" i="162"/>
  <c r="J69" i="162"/>
  <c r="J85" i="162"/>
  <c r="J101" i="162"/>
  <c r="J71" i="162"/>
  <c r="J92" i="162"/>
  <c r="J64" i="162"/>
  <c r="J94" i="162"/>
  <c r="J80" i="162"/>
  <c r="J63" i="162"/>
  <c r="J102" i="162"/>
  <c r="J75" i="162"/>
  <c r="J68" i="162"/>
  <c r="J88" i="162"/>
  <c r="J57" i="162"/>
  <c r="J73" i="162"/>
  <c r="J89" i="162"/>
  <c r="J55" i="162"/>
  <c r="J76" i="162"/>
  <c r="J98" i="162"/>
  <c r="J72" i="162"/>
  <c r="J100" i="162"/>
  <c r="J90" i="162"/>
  <c r="J74" i="162"/>
  <c r="J84" i="162"/>
  <c r="J61" i="162"/>
  <c r="J93" i="162"/>
  <c r="J82" i="162"/>
  <c r="J79" i="162"/>
  <c r="J99" i="162"/>
  <c r="J56" i="162"/>
  <c r="J96" i="162"/>
  <c r="J32" i="162"/>
  <c r="J114" i="162"/>
  <c r="J28" i="162"/>
  <c r="J31" i="162"/>
  <c r="J42" i="162"/>
  <c r="J65" i="162"/>
  <c r="J87" i="162"/>
  <c r="J86" i="162"/>
  <c r="J54" i="162"/>
  <c r="J67" i="162"/>
  <c r="J78" i="162"/>
  <c r="J20" i="162"/>
  <c r="J46" i="162"/>
  <c r="J37" i="162"/>
  <c r="J45" i="162"/>
  <c r="J115" i="162"/>
  <c r="J36" i="162"/>
  <c r="J44" i="162"/>
  <c r="J81" i="162"/>
  <c r="J58" i="162"/>
  <c r="J91" i="162"/>
  <c r="J39" i="162"/>
  <c r="J66" i="162"/>
  <c r="J104" i="162"/>
  <c r="J24" i="162"/>
  <c r="J77" i="162"/>
  <c r="J41" i="162"/>
  <c r="J60" i="162"/>
  <c r="J95" i="162"/>
  <c r="J27" i="162"/>
  <c r="J43" i="162"/>
  <c r="J113" i="162"/>
  <c r="J26" i="162"/>
  <c r="J23" i="162"/>
  <c r="J70" i="162"/>
  <c r="J33" i="162"/>
  <c r="J40" i="162"/>
  <c r="J21" i="162"/>
  <c r="J103" i="162"/>
  <c r="J83" i="162"/>
  <c r="J38" i="162"/>
  <c r="I28" i="178"/>
  <c r="H24" i="178"/>
  <c r="H26" i="178"/>
  <c r="H45" i="178"/>
  <c r="H25" i="178"/>
  <c r="H41" i="178"/>
  <c r="H23" i="178"/>
  <c r="H27" i="178"/>
  <c r="H113" i="178"/>
  <c r="H46" i="178"/>
  <c r="H38" i="178"/>
  <c r="H114" i="178"/>
  <c r="H28" i="178"/>
  <c r="H42" i="178"/>
  <c r="H40" i="178"/>
  <c r="H115" i="178"/>
  <c r="H43" i="178"/>
  <c r="H37" i="178"/>
  <c r="H36" i="178"/>
  <c r="H32" i="178"/>
  <c r="H39" i="178"/>
  <c r="H21" i="178"/>
  <c r="H44" i="178"/>
  <c r="H20" i="178"/>
  <c r="H19" i="178"/>
  <c r="E112" i="178"/>
  <c r="F112" i="178" s="1"/>
  <c r="E111" i="178"/>
  <c r="M46" i="89"/>
  <c r="L46" i="89"/>
  <c r="K46" i="89"/>
  <c r="J46" i="89"/>
  <c r="I46" i="89"/>
  <c r="M30" i="89"/>
  <c r="L30" i="89"/>
  <c r="K30" i="89"/>
  <c r="J30" i="89"/>
  <c r="I30" i="89"/>
  <c r="N45" i="89"/>
  <c r="N44" i="89"/>
  <c r="N43" i="89"/>
  <c r="N42" i="89"/>
  <c r="N41" i="89"/>
  <c r="N40" i="89"/>
  <c r="N39" i="89"/>
  <c r="N38" i="89"/>
  <c r="N37" i="89"/>
  <c r="N32" i="89"/>
  <c r="N29" i="89"/>
  <c r="N28" i="89"/>
  <c r="N27" i="89"/>
  <c r="N26" i="89"/>
  <c r="N25" i="89"/>
  <c r="N24" i="89"/>
  <c r="N23" i="89"/>
  <c r="N15" i="89"/>
  <c r="N14" i="89"/>
  <c r="N13" i="89"/>
  <c r="N12" i="89"/>
  <c r="N11" i="89"/>
  <c r="C50" i="118"/>
  <c r="C110" i="118" s="1"/>
  <c r="C46" i="118"/>
  <c r="U16" i="118"/>
  <c r="S16" i="118"/>
  <c r="Q16" i="118"/>
  <c r="O16" i="118"/>
  <c r="M16" i="118"/>
  <c r="K16" i="118"/>
  <c r="I16" i="118"/>
  <c r="G16" i="118"/>
  <c r="E16" i="118"/>
  <c r="C16" i="118"/>
  <c r="J19" i="178" l="1"/>
  <c r="J55" i="178"/>
  <c r="J97" i="178"/>
  <c r="J95" i="178"/>
  <c r="J89" i="178"/>
  <c r="J83" i="178"/>
  <c r="J79" i="178"/>
  <c r="J71" i="178"/>
  <c r="J60" i="178"/>
  <c r="J58" i="178"/>
  <c r="J93" i="178"/>
  <c r="J73" i="178"/>
  <c r="J62" i="178"/>
  <c r="J94" i="178"/>
  <c r="J87" i="178"/>
  <c r="J82" i="178"/>
  <c r="J74" i="178"/>
  <c r="J69" i="178"/>
  <c r="J57" i="178"/>
  <c r="J53" i="178"/>
  <c r="J85" i="178"/>
  <c r="J81" i="178"/>
  <c r="J52" i="178"/>
  <c r="J96" i="178"/>
  <c r="J91" i="178"/>
  <c r="J84" i="178"/>
  <c r="J80" i="178"/>
  <c r="J72" i="178"/>
  <c r="J61" i="178"/>
  <c r="J59" i="178"/>
  <c r="U112" i="197"/>
  <c r="V62" i="197"/>
  <c r="O112" i="197"/>
  <c r="P62" i="197"/>
  <c r="S112" i="197"/>
  <c r="T62" i="197"/>
  <c r="M112" i="197"/>
  <c r="N62" i="197"/>
  <c r="Q112" i="197"/>
  <c r="R62" i="197"/>
  <c r="M33" i="194"/>
  <c r="N31" i="194"/>
  <c r="M31" i="195"/>
  <c r="L33" i="194"/>
  <c r="K33" i="195"/>
  <c r="L31" i="195"/>
  <c r="J33" i="195"/>
  <c r="R33" i="193"/>
  <c r="S33" i="193"/>
  <c r="T31" i="193"/>
  <c r="J97" i="177"/>
  <c r="J59" i="177"/>
  <c r="L19" i="171"/>
  <c r="L97" i="171"/>
  <c r="L59" i="171"/>
  <c r="L97" i="162"/>
  <c r="L59" i="162"/>
  <c r="J97" i="160"/>
  <c r="J59" i="160"/>
  <c r="J52" i="171"/>
  <c r="I105" i="171"/>
  <c r="H105" i="171"/>
  <c r="G107" i="171"/>
  <c r="H107" i="171" s="1"/>
  <c r="I111" i="171"/>
  <c r="I112" i="171"/>
  <c r="J112" i="171" s="1"/>
  <c r="J62" i="171"/>
  <c r="L60" i="171"/>
  <c r="L76" i="171"/>
  <c r="L92" i="171"/>
  <c r="L57" i="171"/>
  <c r="L78" i="171"/>
  <c r="L99" i="171"/>
  <c r="L77" i="171"/>
  <c r="L58" i="171"/>
  <c r="L86" i="171"/>
  <c r="L74" i="171"/>
  <c r="L69" i="171"/>
  <c r="L95" i="171"/>
  <c r="L56" i="171"/>
  <c r="L72" i="171"/>
  <c r="L88" i="171"/>
  <c r="L104" i="171"/>
  <c r="L73" i="171"/>
  <c r="L94" i="171"/>
  <c r="L70" i="171"/>
  <c r="L98" i="171"/>
  <c r="L79" i="171"/>
  <c r="L54" i="171"/>
  <c r="L66" i="171"/>
  <c r="L90" i="171"/>
  <c r="L81" i="171"/>
  <c r="L64" i="171"/>
  <c r="L96" i="171"/>
  <c r="L83" i="171"/>
  <c r="L85" i="171"/>
  <c r="L93" i="171"/>
  <c r="L82" i="171"/>
  <c r="L75" i="171"/>
  <c r="L24" i="171"/>
  <c r="L68" i="171"/>
  <c r="L100" i="171"/>
  <c r="L89" i="171"/>
  <c r="L91" i="171"/>
  <c r="L101" i="171"/>
  <c r="L53" i="171"/>
  <c r="L25" i="171"/>
  <c r="L84" i="171"/>
  <c r="L67" i="171"/>
  <c r="L63" i="171"/>
  <c r="L71" i="171"/>
  <c r="L102" i="171"/>
  <c r="L61" i="171"/>
  <c r="L20" i="171"/>
  <c r="L23" i="171"/>
  <c r="L21" i="171"/>
  <c r="L65" i="171"/>
  <c r="L36" i="171"/>
  <c r="L44" i="171"/>
  <c r="L80" i="171"/>
  <c r="L87" i="171"/>
  <c r="L55" i="171"/>
  <c r="L33" i="171"/>
  <c r="L27" i="171"/>
  <c r="L113" i="171"/>
  <c r="L31" i="171"/>
  <c r="L42" i="171"/>
  <c r="L114" i="171"/>
  <c r="L32" i="171"/>
  <c r="L43" i="171"/>
  <c r="L39" i="171"/>
  <c r="L46" i="171"/>
  <c r="L26" i="171"/>
  <c r="L115" i="171"/>
  <c r="L40" i="171"/>
  <c r="L28" i="171"/>
  <c r="L37" i="171"/>
  <c r="L45" i="171"/>
  <c r="L38" i="171"/>
  <c r="L103" i="171"/>
  <c r="L41" i="171"/>
  <c r="H111" i="171"/>
  <c r="G116" i="171"/>
  <c r="H116" i="171" s="1"/>
  <c r="M28" i="171"/>
  <c r="C107" i="177"/>
  <c r="D107" i="177" s="1"/>
  <c r="G112" i="177"/>
  <c r="H112" i="177" s="1"/>
  <c r="H62" i="177"/>
  <c r="C116" i="177"/>
  <c r="D116" i="177" s="1"/>
  <c r="D111" i="177"/>
  <c r="G111" i="177"/>
  <c r="K28" i="177"/>
  <c r="L19" i="177" s="1"/>
  <c r="H52" i="177"/>
  <c r="G105" i="177"/>
  <c r="F105" i="177"/>
  <c r="E107" i="177"/>
  <c r="F107" i="177" s="1"/>
  <c r="F111" i="177"/>
  <c r="E116" i="177"/>
  <c r="F116" i="177" s="1"/>
  <c r="J64" i="177"/>
  <c r="J80" i="177"/>
  <c r="J96" i="177"/>
  <c r="J83" i="177"/>
  <c r="J53" i="177"/>
  <c r="J74" i="177"/>
  <c r="J95" i="177"/>
  <c r="J77" i="177"/>
  <c r="J71" i="177"/>
  <c r="J75" i="177"/>
  <c r="J82" i="177"/>
  <c r="J65" i="177"/>
  <c r="J23" i="177"/>
  <c r="J68" i="177"/>
  <c r="J84" i="177"/>
  <c r="J100" i="177"/>
  <c r="J67" i="177"/>
  <c r="J89" i="177"/>
  <c r="J58" i="177"/>
  <c r="J79" i="177"/>
  <c r="J101" i="177"/>
  <c r="J87" i="177"/>
  <c r="J86" i="177"/>
  <c r="J103" i="177"/>
  <c r="J81" i="177"/>
  <c r="J72" i="177"/>
  <c r="J104" i="177"/>
  <c r="J94" i="177"/>
  <c r="J85" i="177"/>
  <c r="J98" i="177"/>
  <c r="J54" i="177"/>
  <c r="J93" i="177"/>
  <c r="J33" i="177"/>
  <c r="J41" i="177"/>
  <c r="J46" i="177"/>
  <c r="J21" i="177"/>
  <c r="J27" i="177"/>
  <c r="J56" i="177"/>
  <c r="J63" i="177"/>
  <c r="J102" i="177"/>
  <c r="J76" i="177"/>
  <c r="J57" i="177"/>
  <c r="J99" i="177"/>
  <c r="J90" i="177"/>
  <c r="J70" i="177"/>
  <c r="J24" i="177"/>
  <c r="J37" i="177"/>
  <c r="J44" i="177"/>
  <c r="J26" i="177"/>
  <c r="J39" i="177"/>
  <c r="J115" i="177"/>
  <c r="J88" i="177"/>
  <c r="J73" i="177"/>
  <c r="J55" i="177"/>
  <c r="J61" i="177"/>
  <c r="J60" i="177"/>
  <c r="J66" i="177"/>
  <c r="J45" i="177"/>
  <c r="J36" i="177"/>
  <c r="J28" i="177"/>
  <c r="J25" i="177"/>
  <c r="J92" i="177"/>
  <c r="J78" i="177"/>
  <c r="J91" i="177"/>
  <c r="J38" i="177"/>
  <c r="J32" i="177"/>
  <c r="J114" i="177"/>
  <c r="J69" i="177"/>
  <c r="J40" i="177"/>
  <c r="J43" i="177"/>
  <c r="J42" i="177"/>
  <c r="J31" i="177"/>
  <c r="J113" i="177"/>
  <c r="J20" i="177"/>
  <c r="G112" i="160"/>
  <c r="H112" i="160" s="1"/>
  <c r="H62" i="160"/>
  <c r="F111" i="160"/>
  <c r="E116" i="160"/>
  <c r="F116" i="160" s="1"/>
  <c r="G111" i="160"/>
  <c r="K28" i="160"/>
  <c r="H52" i="160"/>
  <c r="G105" i="160"/>
  <c r="J20" i="160"/>
  <c r="J27" i="160"/>
  <c r="J53" i="160"/>
  <c r="J69" i="160"/>
  <c r="J85" i="160"/>
  <c r="J101" i="160"/>
  <c r="J74" i="160"/>
  <c r="J95" i="160"/>
  <c r="J70" i="160"/>
  <c r="J98" i="160"/>
  <c r="J80" i="160"/>
  <c r="J64" i="160"/>
  <c r="J102" i="160"/>
  <c r="J86" i="160"/>
  <c r="J96" i="160"/>
  <c r="J78" i="160"/>
  <c r="J57" i="160"/>
  <c r="J73" i="160"/>
  <c r="J89" i="160"/>
  <c r="J58" i="160"/>
  <c r="J79" i="160"/>
  <c r="J100" i="160"/>
  <c r="J76" i="160"/>
  <c r="J104" i="160"/>
  <c r="J88" i="160"/>
  <c r="J72" i="160"/>
  <c r="J56" i="160"/>
  <c r="J94" i="160"/>
  <c r="J87" i="160"/>
  <c r="J21" i="160"/>
  <c r="J23" i="160"/>
  <c r="J65" i="160"/>
  <c r="J81" i="160"/>
  <c r="J68" i="160"/>
  <c r="J90" i="160"/>
  <c r="J91" i="160"/>
  <c r="J71" i="160"/>
  <c r="J54" i="160"/>
  <c r="J92" i="160"/>
  <c r="J75" i="160"/>
  <c r="J24" i="160"/>
  <c r="J93" i="160"/>
  <c r="J83" i="160"/>
  <c r="J66" i="160"/>
  <c r="J25" i="160"/>
  <c r="J39" i="160"/>
  <c r="J28" i="160"/>
  <c r="J42" i="160"/>
  <c r="J61" i="160"/>
  <c r="J84" i="160"/>
  <c r="J99" i="160"/>
  <c r="J67" i="160"/>
  <c r="J31" i="160"/>
  <c r="J32" i="160"/>
  <c r="J43" i="160"/>
  <c r="J114" i="160"/>
  <c r="J113" i="160"/>
  <c r="J46" i="160"/>
  <c r="J38" i="160"/>
  <c r="J45" i="160"/>
  <c r="J77" i="160"/>
  <c r="J55" i="160"/>
  <c r="J82" i="160"/>
  <c r="J26" i="160"/>
  <c r="J33" i="160"/>
  <c r="J36" i="160"/>
  <c r="J44" i="160"/>
  <c r="J103" i="160"/>
  <c r="J37" i="160"/>
  <c r="J41" i="160"/>
  <c r="J63" i="160"/>
  <c r="J60" i="160"/>
  <c r="J115" i="160"/>
  <c r="J40" i="160"/>
  <c r="E107" i="160"/>
  <c r="F107" i="160" s="1"/>
  <c r="F105" i="160"/>
  <c r="J52" i="162"/>
  <c r="I105" i="162"/>
  <c r="I111" i="162"/>
  <c r="L67" i="162"/>
  <c r="L83" i="162"/>
  <c r="L99" i="162"/>
  <c r="L75" i="162"/>
  <c r="L91" i="162"/>
  <c r="L57" i="162"/>
  <c r="L71" i="162"/>
  <c r="L103" i="162"/>
  <c r="L78" i="162"/>
  <c r="L100" i="162"/>
  <c r="L74" i="162"/>
  <c r="L102" i="162"/>
  <c r="L82" i="162"/>
  <c r="L65" i="162"/>
  <c r="L104" i="162"/>
  <c r="L86" i="162"/>
  <c r="L70" i="162"/>
  <c r="L79" i="162"/>
  <c r="L84" i="162"/>
  <c r="L53" i="162"/>
  <c r="L81" i="162"/>
  <c r="L54" i="162"/>
  <c r="L92" i="162"/>
  <c r="L76" i="162"/>
  <c r="L58" i="162"/>
  <c r="L61" i="162"/>
  <c r="L55" i="162"/>
  <c r="L68" i="162"/>
  <c r="L60" i="162"/>
  <c r="L64" i="162"/>
  <c r="L85" i="162"/>
  <c r="L90" i="162"/>
  <c r="L23" i="162"/>
  <c r="L44" i="162"/>
  <c r="L114" i="162"/>
  <c r="L39" i="162"/>
  <c r="L25" i="162"/>
  <c r="L26" i="162"/>
  <c r="L28" i="162"/>
  <c r="L89" i="162"/>
  <c r="L101" i="162"/>
  <c r="L63" i="162"/>
  <c r="L73" i="162"/>
  <c r="L66" i="162"/>
  <c r="L72" i="162"/>
  <c r="L93" i="162"/>
  <c r="L80" i="162"/>
  <c r="L40" i="162"/>
  <c r="L45" i="162"/>
  <c r="L37" i="162"/>
  <c r="L20" i="162"/>
  <c r="L21" i="162"/>
  <c r="L87" i="162"/>
  <c r="L88" i="162"/>
  <c r="L94" i="162"/>
  <c r="L77" i="162"/>
  <c r="L46" i="162"/>
  <c r="L27" i="162"/>
  <c r="L38" i="162"/>
  <c r="L36" i="162"/>
  <c r="L56" i="162"/>
  <c r="L69" i="162"/>
  <c r="L32" i="162"/>
  <c r="L42" i="162"/>
  <c r="L33" i="162"/>
  <c r="L96" i="162"/>
  <c r="L24" i="162"/>
  <c r="L115" i="162"/>
  <c r="L43" i="162"/>
  <c r="L98" i="162"/>
  <c r="L113" i="162"/>
  <c r="L41" i="162"/>
  <c r="L31" i="162"/>
  <c r="L95" i="162"/>
  <c r="I112" i="162"/>
  <c r="J112" i="162" s="1"/>
  <c r="J62" i="162"/>
  <c r="H105" i="162"/>
  <c r="G107" i="162"/>
  <c r="H107" i="162" s="1"/>
  <c r="H111" i="162"/>
  <c r="G116" i="162"/>
  <c r="H116" i="162" s="1"/>
  <c r="M28" i="162"/>
  <c r="N19" i="162" s="1"/>
  <c r="G112" i="178"/>
  <c r="H112" i="178" s="1"/>
  <c r="G111" i="178"/>
  <c r="J23" i="178"/>
  <c r="J24" i="178"/>
  <c r="J40" i="178"/>
  <c r="J28" i="178"/>
  <c r="J41" i="178"/>
  <c r="J27" i="178"/>
  <c r="J36" i="178"/>
  <c r="J37" i="178"/>
  <c r="J43" i="178"/>
  <c r="J46" i="178"/>
  <c r="J114" i="178"/>
  <c r="J38" i="178"/>
  <c r="J26" i="178"/>
  <c r="J39" i="178"/>
  <c r="J25" i="178"/>
  <c r="J115" i="178"/>
  <c r="J44" i="178"/>
  <c r="J21" i="178"/>
  <c r="J45" i="178"/>
  <c r="J113" i="178"/>
  <c r="J42" i="178"/>
  <c r="J32" i="178"/>
  <c r="J20" i="178"/>
  <c r="F111" i="178"/>
  <c r="E116" i="178"/>
  <c r="F116" i="178" s="1"/>
  <c r="K28" i="178"/>
  <c r="N30" i="89"/>
  <c r="N46" i="89"/>
  <c r="L94" i="178" l="1"/>
  <c r="L87" i="178"/>
  <c r="L82" i="178"/>
  <c r="L74" i="178"/>
  <c r="L69" i="178"/>
  <c r="L57" i="178"/>
  <c r="L53" i="178"/>
  <c r="L96" i="178"/>
  <c r="L91" i="178"/>
  <c r="L72" i="178"/>
  <c r="L61" i="178"/>
  <c r="L93" i="178"/>
  <c r="L85" i="178"/>
  <c r="L81" i="178"/>
  <c r="L73" i="178"/>
  <c r="L62" i="178"/>
  <c r="L52" i="178"/>
  <c r="L84" i="178"/>
  <c r="L80" i="178"/>
  <c r="L55" i="178"/>
  <c r="L95" i="178"/>
  <c r="L89" i="178"/>
  <c r="L83" i="178"/>
  <c r="L79" i="178"/>
  <c r="L71" i="178"/>
  <c r="L60" i="178"/>
  <c r="L58" i="178"/>
  <c r="L97" i="178"/>
  <c r="L59" i="178"/>
  <c r="M116" i="197"/>
  <c r="N116" i="197" s="1"/>
  <c r="N112" i="197"/>
  <c r="P112" i="197"/>
  <c r="O116" i="197"/>
  <c r="P116" i="197" s="1"/>
  <c r="T112" i="197"/>
  <c r="S116" i="197"/>
  <c r="T116" i="197" s="1"/>
  <c r="R112" i="197"/>
  <c r="Q116" i="197"/>
  <c r="R116" i="197" s="1"/>
  <c r="V112" i="197"/>
  <c r="U116" i="197"/>
  <c r="V116" i="197" s="1"/>
  <c r="M33" i="195"/>
  <c r="N31" i="195"/>
  <c r="L33" i="195"/>
  <c r="P31" i="194"/>
  <c r="O31" i="195"/>
  <c r="O33" i="194"/>
  <c r="N33" i="194"/>
  <c r="U33" i="193"/>
  <c r="V31" i="193"/>
  <c r="T33" i="193"/>
  <c r="L19" i="178"/>
  <c r="L97" i="177"/>
  <c r="L59" i="177"/>
  <c r="N19" i="171"/>
  <c r="N97" i="171"/>
  <c r="N59" i="171"/>
  <c r="N97" i="162"/>
  <c r="N59" i="162"/>
  <c r="L97" i="160"/>
  <c r="L59" i="160"/>
  <c r="K111" i="171"/>
  <c r="L52" i="171"/>
  <c r="K105" i="171"/>
  <c r="N53" i="171"/>
  <c r="N69" i="171"/>
  <c r="N85" i="171"/>
  <c r="N101" i="171"/>
  <c r="N66" i="171"/>
  <c r="N82" i="171"/>
  <c r="N98" i="171"/>
  <c r="N71" i="171"/>
  <c r="N103" i="171"/>
  <c r="N80" i="171"/>
  <c r="N67" i="171"/>
  <c r="N68" i="171"/>
  <c r="N75" i="171"/>
  <c r="N76" i="171"/>
  <c r="N20" i="171"/>
  <c r="N65" i="171"/>
  <c r="N81" i="171"/>
  <c r="N78" i="171"/>
  <c r="N94" i="171"/>
  <c r="N63" i="171"/>
  <c r="N95" i="171"/>
  <c r="N72" i="171"/>
  <c r="N104" i="171"/>
  <c r="N60" i="171"/>
  <c r="N77" i="171"/>
  <c r="N58" i="171"/>
  <c r="N90" i="171"/>
  <c r="N87" i="171"/>
  <c r="N96" i="171"/>
  <c r="N100" i="171"/>
  <c r="N25" i="171"/>
  <c r="N23" i="171"/>
  <c r="N24" i="171"/>
  <c r="N46" i="171"/>
  <c r="N57" i="171"/>
  <c r="N89" i="171"/>
  <c r="N70" i="171"/>
  <c r="N102" i="171"/>
  <c r="N56" i="171"/>
  <c r="N83" i="171"/>
  <c r="N91" i="171"/>
  <c r="N27" i="171"/>
  <c r="N73" i="171"/>
  <c r="N54" i="171"/>
  <c r="N86" i="171"/>
  <c r="N79" i="171"/>
  <c r="N88" i="171"/>
  <c r="N84" i="171"/>
  <c r="N21" i="171"/>
  <c r="N33" i="171"/>
  <c r="N55" i="171"/>
  <c r="N28" i="171"/>
  <c r="N39" i="171"/>
  <c r="N38" i="171"/>
  <c r="N61" i="171"/>
  <c r="N64" i="171"/>
  <c r="N74" i="171"/>
  <c r="N92" i="171"/>
  <c r="N37" i="171"/>
  <c r="N45" i="171"/>
  <c r="N36" i="171"/>
  <c r="N44" i="171"/>
  <c r="N99" i="171"/>
  <c r="N41" i="171"/>
  <c r="N115" i="171"/>
  <c r="N43" i="171"/>
  <c r="N42" i="171"/>
  <c r="N114" i="171"/>
  <c r="N40" i="171"/>
  <c r="N93" i="171"/>
  <c r="N26" i="171"/>
  <c r="N32" i="171"/>
  <c r="N31" i="171"/>
  <c r="N113" i="171"/>
  <c r="K112" i="171"/>
  <c r="L112" i="171" s="1"/>
  <c r="L62" i="171"/>
  <c r="O28" i="171"/>
  <c r="J105" i="171"/>
  <c r="I107" i="171"/>
  <c r="J107" i="171" s="1"/>
  <c r="I116" i="171"/>
  <c r="J116" i="171" s="1"/>
  <c r="J111" i="171"/>
  <c r="H105" i="177"/>
  <c r="G107" i="177"/>
  <c r="H107" i="177" s="1"/>
  <c r="M28" i="177"/>
  <c r="J62" i="177"/>
  <c r="I112" i="177"/>
  <c r="J112" i="177" s="1"/>
  <c r="H111" i="177"/>
  <c r="G116" i="177"/>
  <c r="H116" i="177" s="1"/>
  <c r="I105" i="177"/>
  <c r="J52" i="177"/>
  <c r="I111" i="177"/>
  <c r="L27" i="177"/>
  <c r="L25" i="177"/>
  <c r="L58" i="177"/>
  <c r="L74" i="177"/>
  <c r="L90" i="177"/>
  <c r="L78" i="177"/>
  <c r="L66" i="177"/>
  <c r="L94" i="177"/>
  <c r="L80" i="177"/>
  <c r="L101" i="177"/>
  <c r="L71" i="177"/>
  <c r="L92" i="177"/>
  <c r="L56" i="177"/>
  <c r="L99" i="177"/>
  <c r="L95" i="177"/>
  <c r="L68" i="177"/>
  <c r="L61" i="177"/>
  <c r="L70" i="177"/>
  <c r="L98" i="177"/>
  <c r="L64" i="177"/>
  <c r="L85" i="177"/>
  <c r="L55" i="177"/>
  <c r="L76" i="177"/>
  <c r="L67" i="177"/>
  <c r="L63" i="177"/>
  <c r="L72" i="177"/>
  <c r="L89" i="177"/>
  <c r="L83" i="177"/>
  <c r="L24" i="177"/>
  <c r="L102" i="177"/>
  <c r="L91" i="177"/>
  <c r="L81" i="177"/>
  <c r="L77" i="177"/>
  <c r="L93" i="177"/>
  <c r="L104" i="177"/>
  <c r="L21" i="177"/>
  <c r="L33" i="177"/>
  <c r="L28" i="177"/>
  <c r="L31" i="177"/>
  <c r="L42" i="177"/>
  <c r="L113" i="177"/>
  <c r="L41" i="177"/>
  <c r="L82" i="177"/>
  <c r="L103" i="177"/>
  <c r="L57" i="177"/>
  <c r="L23" i="177"/>
  <c r="L54" i="177"/>
  <c r="L53" i="177"/>
  <c r="L96" i="177"/>
  <c r="L87" i="177"/>
  <c r="L88" i="177"/>
  <c r="L79" i="177"/>
  <c r="L26" i="177"/>
  <c r="L114" i="177"/>
  <c r="L36" i="177"/>
  <c r="L44" i="177"/>
  <c r="L32" i="177"/>
  <c r="L43" i="177"/>
  <c r="L69" i="177"/>
  <c r="L60" i="177"/>
  <c r="L73" i="177"/>
  <c r="L39" i="177"/>
  <c r="L86" i="177"/>
  <c r="L84" i="177"/>
  <c r="L75" i="177"/>
  <c r="L100" i="177"/>
  <c r="L40" i="177"/>
  <c r="L65" i="177"/>
  <c r="L46" i="177"/>
  <c r="L37" i="177"/>
  <c r="L115" i="177"/>
  <c r="L38" i="177"/>
  <c r="L45" i="177"/>
  <c r="L20" i="177"/>
  <c r="H105" i="160"/>
  <c r="G107" i="160"/>
  <c r="H107" i="160" s="1"/>
  <c r="I112" i="160"/>
  <c r="J112" i="160" s="1"/>
  <c r="J62" i="160"/>
  <c r="L63" i="160"/>
  <c r="L79" i="160"/>
  <c r="L95" i="160"/>
  <c r="L60" i="160"/>
  <c r="L67" i="160"/>
  <c r="L83" i="160"/>
  <c r="L99" i="160"/>
  <c r="L75" i="160"/>
  <c r="L91" i="160"/>
  <c r="L54" i="160"/>
  <c r="L55" i="160"/>
  <c r="L65" i="160"/>
  <c r="L86" i="160"/>
  <c r="L57" i="160"/>
  <c r="L85" i="160"/>
  <c r="L101" i="160"/>
  <c r="L84" i="160"/>
  <c r="L58" i="160"/>
  <c r="L96" i="160"/>
  <c r="L89" i="160"/>
  <c r="L23" i="160"/>
  <c r="L24" i="160"/>
  <c r="L26" i="160"/>
  <c r="L71" i="160"/>
  <c r="L70" i="160"/>
  <c r="L92" i="160"/>
  <c r="L64" i="160"/>
  <c r="L93" i="160"/>
  <c r="L73" i="160"/>
  <c r="L56" i="160"/>
  <c r="L94" i="160"/>
  <c r="L68" i="160"/>
  <c r="L80" i="160"/>
  <c r="L61" i="160"/>
  <c r="L103" i="160"/>
  <c r="L81" i="160"/>
  <c r="L102" i="160"/>
  <c r="L78" i="160"/>
  <c r="L53" i="160"/>
  <c r="L90" i="160"/>
  <c r="L74" i="160"/>
  <c r="L88" i="160"/>
  <c r="L98" i="160"/>
  <c r="L76" i="160"/>
  <c r="L82" i="160"/>
  <c r="L69" i="160"/>
  <c r="L33" i="160"/>
  <c r="L27" i="160"/>
  <c r="L113" i="160"/>
  <c r="L72" i="160"/>
  <c r="L104" i="160"/>
  <c r="L21" i="160"/>
  <c r="L25" i="160"/>
  <c r="L32" i="160"/>
  <c r="L87" i="160"/>
  <c r="L100" i="160"/>
  <c r="L77" i="160"/>
  <c r="L115" i="160"/>
  <c r="L38" i="160"/>
  <c r="L66" i="160"/>
  <c r="L114" i="160"/>
  <c r="L42" i="160"/>
  <c r="L41" i="160"/>
  <c r="L36" i="160"/>
  <c r="L45" i="160"/>
  <c r="L46" i="160"/>
  <c r="L40" i="160"/>
  <c r="L39" i="160"/>
  <c r="L28" i="160"/>
  <c r="L44" i="160"/>
  <c r="L43" i="160"/>
  <c r="L31" i="160"/>
  <c r="L37" i="160"/>
  <c r="L20" i="160"/>
  <c r="J52" i="160"/>
  <c r="I105" i="160"/>
  <c r="M28" i="160"/>
  <c r="I111" i="160"/>
  <c r="L19" i="160"/>
  <c r="H111" i="160"/>
  <c r="G116" i="160"/>
  <c r="H116" i="160" s="1"/>
  <c r="O28" i="162"/>
  <c r="P19" i="162" s="1"/>
  <c r="L52" i="162"/>
  <c r="K105" i="162"/>
  <c r="J105" i="162"/>
  <c r="I107" i="162"/>
  <c r="J107" i="162" s="1"/>
  <c r="K112" i="162"/>
  <c r="L112" i="162" s="1"/>
  <c r="L62" i="162"/>
  <c r="K111" i="162"/>
  <c r="N63" i="162"/>
  <c r="N79" i="162"/>
  <c r="N95" i="162"/>
  <c r="N60" i="162"/>
  <c r="N76" i="162"/>
  <c r="N92" i="162"/>
  <c r="N53" i="162"/>
  <c r="N85" i="162"/>
  <c r="N94" i="162"/>
  <c r="N89" i="162"/>
  <c r="N65" i="162"/>
  <c r="N98" i="162"/>
  <c r="N55" i="162"/>
  <c r="N71" i="162"/>
  <c r="N87" i="162"/>
  <c r="N103" i="162"/>
  <c r="N68" i="162"/>
  <c r="N84" i="162"/>
  <c r="N100" i="162"/>
  <c r="N69" i="162"/>
  <c r="N101" i="162"/>
  <c r="N78" i="162"/>
  <c r="N57" i="162"/>
  <c r="N74" i="162"/>
  <c r="N82" i="162"/>
  <c r="N75" i="162"/>
  <c r="N56" i="162"/>
  <c r="N88" i="162"/>
  <c r="N77" i="162"/>
  <c r="N86" i="162"/>
  <c r="N90" i="162"/>
  <c r="N25" i="162"/>
  <c r="N83" i="162"/>
  <c r="N64" i="162"/>
  <c r="N96" i="162"/>
  <c r="N93" i="162"/>
  <c r="N102" i="162"/>
  <c r="N72" i="162"/>
  <c r="N54" i="162"/>
  <c r="N66" i="162"/>
  <c r="N23" i="162"/>
  <c r="N42" i="162"/>
  <c r="N37" i="162"/>
  <c r="N45" i="162"/>
  <c r="N104" i="162"/>
  <c r="N67" i="162"/>
  <c r="N80" i="162"/>
  <c r="N70" i="162"/>
  <c r="N81" i="162"/>
  <c r="N36" i="162"/>
  <c r="N33" i="162"/>
  <c r="N27" i="162"/>
  <c r="N28" i="162"/>
  <c r="N39" i="162"/>
  <c r="N91" i="162"/>
  <c r="N73" i="162"/>
  <c r="N58" i="162"/>
  <c r="N26" i="162"/>
  <c r="N38" i="162"/>
  <c r="N44" i="162"/>
  <c r="N32" i="162"/>
  <c r="N31" i="162"/>
  <c r="N21" i="162"/>
  <c r="N41" i="162"/>
  <c r="N20" i="162"/>
  <c r="N40" i="162"/>
  <c r="N115" i="162"/>
  <c r="N114" i="162"/>
  <c r="N46" i="162"/>
  <c r="N99" i="162"/>
  <c r="N24" i="162"/>
  <c r="N113" i="162"/>
  <c r="N43" i="162"/>
  <c r="N61" i="162"/>
  <c r="J111" i="162"/>
  <c r="I116" i="162"/>
  <c r="J116" i="162" s="1"/>
  <c r="M28" i="178"/>
  <c r="H111" i="178"/>
  <c r="G116" i="178"/>
  <c r="H116" i="178" s="1"/>
  <c r="L23" i="178"/>
  <c r="L26" i="178"/>
  <c r="L21" i="178"/>
  <c r="L37" i="178"/>
  <c r="L40" i="178"/>
  <c r="L41" i="178"/>
  <c r="L115" i="178"/>
  <c r="L113" i="178"/>
  <c r="L45" i="178"/>
  <c r="L44" i="178"/>
  <c r="L42" i="178"/>
  <c r="L24" i="178"/>
  <c r="L46" i="178"/>
  <c r="L36" i="178"/>
  <c r="L27" i="178"/>
  <c r="L32" i="178"/>
  <c r="L114" i="178"/>
  <c r="L38" i="178"/>
  <c r="L39" i="178"/>
  <c r="L25" i="178"/>
  <c r="L43" i="178"/>
  <c r="L28" i="178"/>
  <c r="L20" i="178"/>
  <c r="I111" i="178"/>
  <c r="I112" i="178"/>
  <c r="J112" i="178" s="1"/>
  <c r="H46" i="89"/>
  <c r="G46" i="89"/>
  <c r="F46" i="89"/>
  <c r="E46" i="89"/>
  <c r="D46" i="89"/>
  <c r="H30" i="89"/>
  <c r="G30" i="89"/>
  <c r="F30" i="89"/>
  <c r="E30" i="89"/>
  <c r="D30" i="89"/>
  <c r="N93" i="178" l="1"/>
  <c r="N85" i="178"/>
  <c r="N81" i="178"/>
  <c r="N73" i="178"/>
  <c r="N62" i="178"/>
  <c r="N52" i="178"/>
  <c r="N55" i="178"/>
  <c r="N83" i="178"/>
  <c r="N79" i="178"/>
  <c r="N97" i="178"/>
  <c r="N96" i="178"/>
  <c r="N91" i="178"/>
  <c r="N84" i="178"/>
  <c r="N80" i="178"/>
  <c r="N72" i="178"/>
  <c r="N61" i="178"/>
  <c r="N95" i="178"/>
  <c r="N89" i="178"/>
  <c r="N71" i="178"/>
  <c r="N60" i="178"/>
  <c r="N58" i="178"/>
  <c r="N53" i="178"/>
  <c r="N87" i="178"/>
  <c r="N57" i="178"/>
  <c r="N94" i="178"/>
  <c r="N82" i="178"/>
  <c r="N74" i="178"/>
  <c r="N69" i="178"/>
  <c r="N59" i="178"/>
  <c r="G112" i="197"/>
  <c r="H62" i="197"/>
  <c r="I112" i="197"/>
  <c r="J62" i="197"/>
  <c r="E112" i="197"/>
  <c r="F62" i="197"/>
  <c r="L62" i="197"/>
  <c r="K112" i="197"/>
  <c r="C112" i="197"/>
  <c r="D62" i="197"/>
  <c r="P33" i="194"/>
  <c r="P31" i="195"/>
  <c r="O33" i="195"/>
  <c r="Q33" i="194"/>
  <c r="Q31" i="195"/>
  <c r="R31" i="194"/>
  <c r="N33" i="195"/>
  <c r="V33" i="193"/>
  <c r="N19" i="178"/>
  <c r="N97" i="177"/>
  <c r="N59" i="177"/>
  <c r="P19" i="171"/>
  <c r="P97" i="171"/>
  <c r="P59" i="171"/>
  <c r="P97" i="162"/>
  <c r="P59" i="162"/>
  <c r="N97" i="160"/>
  <c r="N59" i="160"/>
  <c r="M111" i="171"/>
  <c r="M112" i="171"/>
  <c r="N112" i="171" s="1"/>
  <c r="N62" i="171"/>
  <c r="L105" i="171"/>
  <c r="K107" i="171"/>
  <c r="L107" i="171" s="1"/>
  <c r="Q28" i="171"/>
  <c r="M105" i="171"/>
  <c r="N52" i="171"/>
  <c r="P25" i="171"/>
  <c r="P21" i="171"/>
  <c r="P67" i="171"/>
  <c r="P83" i="171"/>
  <c r="P99" i="171"/>
  <c r="P66" i="171"/>
  <c r="P88" i="171"/>
  <c r="P54" i="171"/>
  <c r="P84" i="171"/>
  <c r="P57" i="171"/>
  <c r="P85" i="171"/>
  <c r="P80" i="171"/>
  <c r="P89" i="171"/>
  <c r="P68" i="171"/>
  <c r="P53" i="171"/>
  <c r="P27" i="171"/>
  <c r="P26" i="171"/>
  <c r="P20" i="171"/>
  <c r="P33" i="171"/>
  <c r="P55" i="171"/>
  <c r="P71" i="171"/>
  <c r="P87" i="171"/>
  <c r="P103" i="171"/>
  <c r="P72" i="171"/>
  <c r="P93" i="171"/>
  <c r="P90" i="171"/>
  <c r="P64" i="171"/>
  <c r="P92" i="171"/>
  <c r="P94" i="171"/>
  <c r="P102" i="171"/>
  <c r="P96" i="171"/>
  <c r="P81" i="171"/>
  <c r="P63" i="171"/>
  <c r="P79" i="171"/>
  <c r="P95" i="171"/>
  <c r="P61" i="171"/>
  <c r="P82" i="171"/>
  <c r="P104" i="171"/>
  <c r="P76" i="171"/>
  <c r="P78" i="171"/>
  <c r="P65" i="171"/>
  <c r="P74" i="171"/>
  <c r="P86" i="171"/>
  <c r="P101" i="171"/>
  <c r="P75" i="171"/>
  <c r="P98" i="171"/>
  <c r="P100" i="171"/>
  <c r="P91" i="171"/>
  <c r="P69" i="171"/>
  <c r="P60" i="171"/>
  <c r="P46" i="171"/>
  <c r="P77" i="171"/>
  <c r="P70" i="171"/>
  <c r="P73" i="171"/>
  <c r="P39" i="171"/>
  <c r="P56" i="171"/>
  <c r="P58" i="171"/>
  <c r="P114" i="171"/>
  <c r="P113" i="171"/>
  <c r="P37" i="171"/>
  <c r="P45" i="171"/>
  <c r="P28" i="171"/>
  <c r="P24" i="171"/>
  <c r="P38" i="171"/>
  <c r="P41" i="171"/>
  <c r="P31" i="171"/>
  <c r="P42" i="171"/>
  <c r="P32" i="171"/>
  <c r="P43" i="171"/>
  <c r="P40" i="171"/>
  <c r="P23" i="171"/>
  <c r="P115" i="171"/>
  <c r="P36" i="171"/>
  <c r="P44" i="171"/>
  <c r="L111" i="171"/>
  <c r="K116" i="171"/>
  <c r="L116" i="171" s="1"/>
  <c r="J105" i="177"/>
  <c r="I107" i="177"/>
  <c r="J107" i="177" s="1"/>
  <c r="L52" i="177"/>
  <c r="K105" i="177"/>
  <c r="J111" i="177"/>
  <c r="I116" i="177"/>
  <c r="J116" i="177" s="1"/>
  <c r="N65" i="177"/>
  <c r="N81" i="177"/>
  <c r="N78" i="177"/>
  <c r="N94" i="177"/>
  <c r="N67" i="177"/>
  <c r="N99" i="177"/>
  <c r="N84" i="177"/>
  <c r="N63" i="177"/>
  <c r="N95" i="177"/>
  <c r="N80" i="177"/>
  <c r="N64" i="177"/>
  <c r="N53" i="177"/>
  <c r="N69" i="177"/>
  <c r="N85" i="177"/>
  <c r="N101" i="177"/>
  <c r="N66" i="177"/>
  <c r="N82" i="177"/>
  <c r="N98" i="177"/>
  <c r="N75" i="177"/>
  <c r="N60" i="177"/>
  <c r="N92" i="177"/>
  <c r="N71" i="177"/>
  <c r="N103" i="177"/>
  <c r="N96" i="177"/>
  <c r="N57" i="177"/>
  <c r="N89" i="177"/>
  <c r="N70" i="177"/>
  <c r="N102" i="177"/>
  <c r="N68" i="177"/>
  <c r="N79" i="177"/>
  <c r="N56" i="177"/>
  <c r="N61" i="177"/>
  <c r="N93" i="177"/>
  <c r="N74" i="177"/>
  <c r="N76" i="177"/>
  <c r="N87" i="177"/>
  <c r="N88" i="177"/>
  <c r="N73" i="177"/>
  <c r="N86" i="177"/>
  <c r="N100" i="177"/>
  <c r="N27" i="177"/>
  <c r="N28" i="177"/>
  <c r="N33" i="177"/>
  <c r="N40" i="177"/>
  <c r="N46" i="177"/>
  <c r="N83" i="177"/>
  <c r="N77" i="177"/>
  <c r="N90" i="177"/>
  <c r="N55" i="177"/>
  <c r="N38" i="177"/>
  <c r="N45" i="177"/>
  <c r="N36" i="177"/>
  <c r="N43" i="177"/>
  <c r="N21" i="177"/>
  <c r="N115" i="177"/>
  <c r="N54" i="177"/>
  <c r="N72" i="177"/>
  <c r="N104" i="177"/>
  <c r="N24" i="177"/>
  <c r="N25" i="177"/>
  <c r="N37" i="177"/>
  <c r="N58" i="177"/>
  <c r="N23" i="177"/>
  <c r="N44" i="177"/>
  <c r="N32" i="177"/>
  <c r="N114" i="177"/>
  <c r="N91" i="177"/>
  <c r="N42" i="177"/>
  <c r="N41" i="177"/>
  <c r="N39" i="177"/>
  <c r="N26" i="177"/>
  <c r="N31" i="177"/>
  <c r="N113" i="177"/>
  <c r="N20" i="177"/>
  <c r="O28" i="177"/>
  <c r="P19" i="177" s="1"/>
  <c r="K111" i="177"/>
  <c r="K112" i="177"/>
  <c r="L112" i="177" s="1"/>
  <c r="L62" i="177"/>
  <c r="N19" i="177"/>
  <c r="N75" i="160"/>
  <c r="N91" i="160"/>
  <c r="N56" i="160"/>
  <c r="N72" i="160"/>
  <c r="N88" i="160"/>
  <c r="N104" i="160"/>
  <c r="N77" i="160"/>
  <c r="N54" i="160"/>
  <c r="N86" i="160"/>
  <c r="N81" i="160"/>
  <c r="N98" i="160"/>
  <c r="N89" i="160"/>
  <c r="N63" i="160"/>
  <c r="N79" i="160"/>
  <c r="N95" i="160"/>
  <c r="N60" i="160"/>
  <c r="N76" i="160"/>
  <c r="N92" i="160"/>
  <c r="N53" i="160"/>
  <c r="N85" i="160"/>
  <c r="N94" i="160"/>
  <c r="N73" i="160"/>
  <c r="N90" i="160"/>
  <c r="N55" i="160"/>
  <c r="N71" i="160"/>
  <c r="N87" i="160"/>
  <c r="N103" i="160"/>
  <c r="N68" i="160"/>
  <c r="N84" i="160"/>
  <c r="N100" i="160"/>
  <c r="N69" i="160"/>
  <c r="N101" i="160"/>
  <c r="N78" i="160"/>
  <c r="N65" i="160"/>
  <c r="N82" i="160"/>
  <c r="N57" i="160"/>
  <c r="N58" i="160"/>
  <c r="N24" i="160"/>
  <c r="N64" i="160"/>
  <c r="N93" i="160"/>
  <c r="N74" i="160"/>
  <c r="N67" i="160"/>
  <c r="N80" i="160"/>
  <c r="N70" i="160"/>
  <c r="N23" i="160"/>
  <c r="N21" i="160"/>
  <c r="N99" i="160"/>
  <c r="N61" i="160"/>
  <c r="N66" i="160"/>
  <c r="N25" i="160"/>
  <c r="N27" i="160"/>
  <c r="N102" i="160"/>
  <c r="N26" i="160"/>
  <c r="N42" i="160"/>
  <c r="N113" i="160"/>
  <c r="N46" i="160"/>
  <c r="N39" i="160"/>
  <c r="N36" i="160"/>
  <c r="N83" i="160"/>
  <c r="N38" i="160"/>
  <c r="N43" i="160"/>
  <c r="N96" i="160"/>
  <c r="N33" i="160"/>
  <c r="N115" i="160"/>
  <c r="N41" i="160"/>
  <c r="N40" i="160"/>
  <c r="N114" i="160"/>
  <c r="N45" i="160"/>
  <c r="N28" i="160"/>
  <c r="N37" i="160"/>
  <c r="N31" i="160"/>
  <c r="N32" i="160"/>
  <c r="N44" i="160"/>
  <c r="N20" i="160"/>
  <c r="O28" i="160"/>
  <c r="P19" i="160" s="1"/>
  <c r="I116" i="160"/>
  <c r="J116" i="160" s="1"/>
  <c r="J111" i="160"/>
  <c r="N19" i="160"/>
  <c r="L52" i="160"/>
  <c r="K105" i="160"/>
  <c r="K111" i="160"/>
  <c r="J105" i="160"/>
  <c r="I107" i="160"/>
  <c r="J107" i="160" s="1"/>
  <c r="K112" i="160"/>
  <c r="L112" i="160" s="1"/>
  <c r="L62" i="160"/>
  <c r="M112" i="162"/>
  <c r="N112" i="162" s="1"/>
  <c r="N62" i="162"/>
  <c r="L111" i="162"/>
  <c r="K116" i="162"/>
  <c r="L116" i="162" s="1"/>
  <c r="P24" i="162"/>
  <c r="P27" i="162"/>
  <c r="P66" i="162"/>
  <c r="P82" i="162"/>
  <c r="P98" i="162"/>
  <c r="P67" i="162"/>
  <c r="P88" i="162"/>
  <c r="P87" i="162"/>
  <c r="P63" i="162"/>
  <c r="P100" i="162"/>
  <c r="P75" i="162"/>
  <c r="P57" i="162"/>
  <c r="P96" i="162"/>
  <c r="P79" i="162"/>
  <c r="P58" i="162"/>
  <c r="P74" i="162"/>
  <c r="P90" i="162"/>
  <c r="P56" i="162"/>
  <c r="P77" i="162"/>
  <c r="P99" i="162"/>
  <c r="P73" i="162"/>
  <c r="P101" i="162"/>
  <c r="P81" i="162"/>
  <c r="P55" i="162"/>
  <c r="P92" i="162"/>
  <c r="P76" i="162"/>
  <c r="P60" i="162"/>
  <c r="P94" i="162"/>
  <c r="P83" i="162"/>
  <c r="P80" i="162"/>
  <c r="P91" i="162"/>
  <c r="P103" i="162"/>
  <c r="P70" i="162"/>
  <c r="P102" i="162"/>
  <c r="P93" i="162"/>
  <c r="P95" i="162"/>
  <c r="P68" i="162"/>
  <c r="P89" i="162"/>
  <c r="P54" i="162"/>
  <c r="P72" i="162"/>
  <c r="P71" i="162"/>
  <c r="P69" i="162"/>
  <c r="P33" i="162"/>
  <c r="P28" i="162"/>
  <c r="P46" i="162"/>
  <c r="P40" i="162"/>
  <c r="P26" i="162"/>
  <c r="P65" i="162"/>
  <c r="P78" i="162"/>
  <c r="P104" i="162"/>
  <c r="P64" i="162"/>
  <c r="P23" i="162"/>
  <c r="P20" i="162"/>
  <c r="P25" i="162"/>
  <c r="P43" i="162"/>
  <c r="P38" i="162"/>
  <c r="P21" i="162"/>
  <c r="P86" i="162"/>
  <c r="P84" i="162"/>
  <c r="P61" i="162"/>
  <c r="P114" i="162"/>
  <c r="P42" i="162"/>
  <c r="P113" i="162"/>
  <c r="P41" i="162"/>
  <c r="P53" i="162"/>
  <c r="P39" i="162"/>
  <c r="P37" i="162"/>
  <c r="P45" i="162"/>
  <c r="P115" i="162"/>
  <c r="P36" i="162"/>
  <c r="P85" i="162"/>
  <c r="P31" i="162"/>
  <c r="P32" i="162"/>
  <c r="P44" i="162"/>
  <c r="M111" i="162"/>
  <c r="N52" i="162"/>
  <c r="M105" i="162"/>
  <c r="L105" i="162"/>
  <c r="K107" i="162"/>
  <c r="L107" i="162" s="1"/>
  <c r="Q28" i="162"/>
  <c r="R19" i="162" s="1"/>
  <c r="K111" i="178"/>
  <c r="N24" i="178"/>
  <c r="N23" i="178"/>
  <c r="N43" i="178"/>
  <c r="N32" i="178"/>
  <c r="N40" i="178"/>
  <c r="N26" i="178"/>
  <c r="N114" i="178"/>
  <c r="N41" i="178"/>
  <c r="N28" i="178"/>
  <c r="N38" i="178"/>
  <c r="N21" i="178"/>
  <c r="N115" i="178"/>
  <c r="N27" i="178"/>
  <c r="N44" i="178"/>
  <c r="N113" i="178"/>
  <c r="N45" i="178"/>
  <c r="N25" i="178"/>
  <c r="N42" i="178"/>
  <c r="N39" i="178"/>
  <c r="N36" i="178"/>
  <c r="N46" i="178"/>
  <c r="N37" i="178"/>
  <c r="N20" i="178"/>
  <c r="J111" i="178"/>
  <c r="I116" i="178"/>
  <c r="J116" i="178" s="1"/>
  <c r="K112" i="178"/>
  <c r="L112" i="178" s="1"/>
  <c r="O28" i="178"/>
  <c r="P96" i="178" l="1"/>
  <c r="P91" i="178"/>
  <c r="P84" i="178"/>
  <c r="P80" i="178"/>
  <c r="P72" i="178"/>
  <c r="P61" i="178"/>
  <c r="P82" i="178"/>
  <c r="P55" i="178"/>
  <c r="P95" i="178"/>
  <c r="P89" i="178"/>
  <c r="P83" i="178"/>
  <c r="P79" i="178"/>
  <c r="P71" i="178"/>
  <c r="P60" i="178"/>
  <c r="P58" i="178"/>
  <c r="P94" i="178"/>
  <c r="P87" i="178"/>
  <c r="P74" i="178"/>
  <c r="P69" i="178"/>
  <c r="P57" i="178"/>
  <c r="P93" i="178"/>
  <c r="P85" i="178"/>
  <c r="P81" i="178"/>
  <c r="P73" i="178"/>
  <c r="P62" i="178"/>
  <c r="P52" i="178"/>
  <c r="P53" i="178"/>
  <c r="P97" i="178"/>
  <c r="P59" i="178"/>
  <c r="F112" i="197"/>
  <c r="E116" i="197"/>
  <c r="F116" i="197" s="1"/>
  <c r="K116" i="197"/>
  <c r="L116" i="197" s="1"/>
  <c r="L112" i="197"/>
  <c r="J112" i="197"/>
  <c r="I116" i="197"/>
  <c r="J116" i="197" s="1"/>
  <c r="G116" i="197"/>
  <c r="H116" i="197" s="1"/>
  <c r="H112" i="197"/>
  <c r="D112" i="197"/>
  <c r="C116" i="197"/>
  <c r="D116" i="197" s="1"/>
  <c r="Q33" i="195"/>
  <c r="R31" i="195"/>
  <c r="P33" i="195"/>
  <c r="S33" i="194"/>
  <c r="S31" i="195"/>
  <c r="T31" i="194"/>
  <c r="R33" i="194"/>
  <c r="P97" i="177"/>
  <c r="P59" i="177"/>
  <c r="P19" i="178"/>
  <c r="R97" i="171"/>
  <c r="R59" i="171"/>
  <c r="R97" i="162"/>
  <c r="R59" i="162"/>
  <c r="P97" i="160"/>
  <c r="P59" i="160"/>
  <c r="P52" i="171"/>
  <c r="O105" i="171"/>
  <c r="O111" i="171"/>
  <c r="O112" i="171"/>
  <c r="P112" i="171" s="1"/>
  <c r="P62" i="171"/>
  <c r="R19" i="171"/>
  <c r="R66" i="171"/>
  <c r="R82" i="171"/>
  <c r="R98" i="171"/>
  <c r="R65" i="171"/>
  <c r="R87" i="171"/>
  <c r="R53" i="171"/>
  <c r="R83" i="171"/>
  <c r="R56" i="171"/>
  <c r="R84" i="171"/>
  <c r="R64" i="171"/>
  <c r="R95" i="171"/>
  <c r="R57" i="171"/>
  <c r="R88" i="171"/>
  <c r="R20" i="171"/>
  <c r="R54" i="171"/>
  <c r="R70" i="171"/>
  <c r="R86" i="171"/>
  <c r="R102" i="171"/>
  <c r="R71" i="171"/>
  <c r="R92" i="171"/>
  <c r="R61" i="171"/>
  <c r="R89" i="171"/>
  <c r="R63" i="171"/>
  <c r="R91" i="171"/>
  <c r="R79" i="171"/>
  <c r="R72" i="171"/>
  <c r="R85" i="171"/>
  <c r="R101" i="171"/>
  <c r="R21" i="171"/>
  <c r="R78" i="171"/>
  <c r="R94" i="171"/>
  <c r="R60" i="171"/>
  <c r="R81" i="171"/>
  <c r="R103" i="171"/>
  <c r="R75" i="171"/>
  <c r="R104" i="171"/>
  <c r="R77" i="171"/>
  <c r="R67" i="171"/>
  <c r="R80" i="171"/>
  <c r="R73" i="171"/>
  <c r="R74" i="171"/>
  <c r="R99" i="171"/>
  <c r="R33" i="171"/>
  <c r="R90" i="171"/>
  <c r="R68" i="171"/>
  <c r="R93" i="171"/>
  <c r="R58" i="171"/>
  <c r="R76" i="171"/>
  <c r="R69" i="171"/>
  <c r="R26" i="171"/>
  <c r="R24" i="171"/>
  <c r="R96" i="171"/>
  <c r="R23" i="171"/>
  <c r="R46" i="171"/>
  <c r="R31" i="171"/>
  <c r="R42" i="171"/>
  <c r="R41" i="171"/>
  <c r="R100" i="171"/>
  <c r="R25" i="171"/>
  <c r="R55" i="171"/>
  <c r="R40" i="171"/>
  <c r="R27" i="171"/>
  <c r="R39" i="171"/>
  <c r="R28" i="171"/>
  <c r="R36" i="171"/>
  <c r="R32" i="171"/>
  <c r="R114" i="171"/>
  <c r="R115" i="171"/>
  <c r="R43" i="171"/>
  <c r="R45" i="171"/>
  <c r="R113" i="171"/>
  <c r="R44" i="171"/>
  <c r="R38" i="171"/>
  <c r="R37" i="171"/>
  <c r="S28" i="171"/>
  <c r="T19" i="171" s="1"/>
  <c r="N105" i="171"/>
  <c r="M107" i="171"/>
  <c r="N107" i="171" s="1"/>
  <c r="M116" i="171"/>
  <c r="N116" i="171" s="1"/>
  <c r="N111" i="171"/>
  <c r="N62" i="177"/>
  <c r="M112" i="177"/>
  <c r="N112" i="177" s="1"/>
  <c r="M111" i="177"/>
  <c r="N52" i="177"/>
  <c r="M105" i="177"/>
  <c r="L105" i="177"/>
  <c r="K107" i="177"/>
  <c r="L107" i="177" s="1"/>
  <c r="Q28" i="177"/>
  <c r="L111" i="177"/>
  <c r="K116" i="177"/>
  <c r="L116" i="177" s="1"/>
  <c r="P27" i="177"/>
  <c r="P57" i="177"/>
  <c r="P73" i="177"/>
  <c r="P89" i="177"/>
  <c r="P58" i="177"/>
  <c r="P79" i="177"/>
  <c r="P100" i="177"/>
  <c r="P70" i="177"/>
  <c r="P91" i="177"/>
  <c r="P71" i="177"/>
  <c r="P88" i="177"/>
  <c r="P72" i="177"/>
  <c r="P98" i="177"/>
  <c r="P61" i="177"/>
  <c r="P77" i="177"/>
  <c r="P93" i="177"/>
  <c r="P63" i="177"/>
  <c r="P84" i="177"/>
  <c r="P54" i="177"/>
  <c r="P75" i="177"/>
  <c r="P96" i="177"/>
  <c r="P82" i="177"/>
  <c r="P56" i="177"/>
  <c r="P99" i="177"/>
  <c r="P94" i="177"/>
  <c r="P81" i="177"/>
  <c r="P68" i="177"/>
  <c r="P102" i="177"/>
  <c r="P67" i="177"/>
  <c r="P55" i="177"/>
  <c r="P53" i="177"/>
  <c r="P85" i="177"/>
  <c r="P74" i="177"/>
  <c r="P64" i="177"/>
  <c r="P60" i="177"/>
  <c r="P78" i="177"/>
  <c r="P76" i="177"/>
  <c r="P80" i="177"/>
  <c r="P66" i="177"/>
  <c r="P23" i="177"/>
  <c r="P26" i="177"/>
  <c r="P113" i="177"/>
  <c r="P37" i="177"/>
  <c r="P45" i="177"/>
  <c r="P36" i="177"/>
  <c r="P44" i="177"/>
  <c r="P90" i="177"/>
  <c r="P83" i="177"/>
  <c r="P101" i="177"/>
  <c r="P86" i="177"/>
  <c r="P87" i="177"/>
  <c r="P24" i="177"/>
  <c r="P25" i="177"/>
  <c r="P115" i="177"/>
  <c r="P33" i="177"/>
  <c r="P28" i="177"/>
  <c r="P39" i="177"/>
  <c r="P38" i="177"/>
  <c r="P114" i="177"/>
  <c r="P65" i="177"/>
  <c r="P92" i="177"/>
  <c r="P103" i="177"/>
  <c r="P46" i="177"/>
  <c r="P32" i="177"/>
  <c r="P42" i="177"/>
  <c r="P104" i="177"/>
  <c r="P69" i="177"/>
  <c r="P43" i="177"/>
  <c r="P31" i="177"/>
  <c r="P95" i="177"/>
  <c r="P40" i="177"/>
  <c r="P21" i="177"/>
  <c r="P41" i="177"/>
  <c r="P20" i="177"/>
  <c r="M112" i="160"/>
  <c r="N112" i="160" s="1"/>
  <c r="N62" i="160"/>
  <c r="L111" i="160"/>
  <c r="K116" i="160"/>
  <c r="L116" i="160" s="1"/>
  <c r="Q28" i="160"/>
  <c r="R19" i="160" s="1"/>
  <c r="N52" i="160"/>
  <c r="M105" i="160"/>
  <c r="L105" i="160"/>
  <c r="K107" i="160"/>
  <c r="L107" i="160" s="1"/>
  <c r="P78" i="160"/>
  <c r="P94" i="160"/>
  <c r="P80" i="160"/>
  <c r="P101" i="160"/>
  <c r="P77" i="160"/>
  <c r="P61" i="160"/>
  <c r="P100" i="160"/>
  <c r="P83" i="160"/>
  <c r="P67" i="160"/>
  <c r="P104" i="160"/>
  <c r="P88" i="160"/>
  <c r="P66" i="160"/>
  <c r="P82" i="160"/>
  <c r="P98" i="160"/>
  <c r="P64" i="160"/>
  <c r="P85" i="160"/>
  <c r="P56" i="160"/>
  <c r="P84" i="160"/>
  <c r="P72" i="160"/>
  <c r="P55" i="160"/>
  <c r="P93" i="160"/>
  <c r="P76" i="160"/>
  <c r="P60" i="160"/>
  <c r="P79" i="160"/>
  <c r="P58" i="160"/>
  <c r="P74" i="160"/>
  <c r="P90" i="160"/>
  <c r="P53" i="160"/>
  <c r="P75" i="160"/>
  <c r="P96" i="160"/>
  <c r="P71" i="160"/>
  <c r="P99" i="160"/>
  <c r="P89" i="160"/>
  <c r="P73" i="160"/>
  <c r="P57" i="160"/>
  <c r="P95" i="160"/>
  <c r="P70" i="160"/>
  <c r="P91" i="160"/>
  <c r="P65" i="160"/>
  <c r="P68" i="160"/>
  <c r="P25" i="160"/>
  <c r="P86" i="160"/>
  <c r="P63" i="160"/>
  <c r="P103" i="160"/>
  <c r="P54" i="160"/>
  <c r="P69" i="160"/>
  <c r="P81" i="160"/>
  <c r="P24" i="160"/>
  <c r="P21" i="160"/>
  <c r="P102" i="160"/>
  <c r="P31" i="160"/>
  <c r="P87" i="160"/>
  <c r="P23" i="160"/>
  <c r="P28" i="160"/>
  <c r="P26" i="160"/>
  <c r="P27" i="160"/>
  <c r="P46" i="160"/>
  <c r="P33" i="160"/>
  <c r="P113" i="160"/>
  <c r="P39" i="160"/>
  <c r="P40" i="160"/>
  <c r="P43" i="160"/>
  <c r="P92" i="160"/>
  <c r="P45" i="160"/>
  <c r="P37" i="160"/>
  <c r="P38" i="160"/>
  <c r="P115" i="160"/>
  <c r="P36" i="160"/>
  <c r="P32" i="160"/>
  <c r="P114" i="160"/>
  <c r="P41" i="160"/>
  <c r="P42" i="160"/>
  <c r="P44" i="160"/>
  <c r="P20" i="160"/>
  <c r="M111" i="160"/>
  <c r="P52" i="162"/>
  <c r="O105" i="162"/>
  <c r="O111" i="162"/>
  <c r="N105" i="162"/>
  <c r="M107" i="162"/>
  <c r="N107" i="162" s="1"/>
  <c r="S28" i="162"/>
  <c r="N111" i="162"/>
  <c r="M116" i="162"/>
  <c r="N116" i="162" s="1"/>
  <c r="R21" i="162"/>
  <c r="R27" i="162"/>
  <c r="R61" i="162"/>
  <c r="R77" i="162"/>
  <c r="R93" i="162"/>
  <c r="R60" i="162"/>
  <c r="R82" i="162"/>
  <c r="R103" i="162"/>
  <c r="R79" i="162"/>
  <c r="R99" i="162"/>
  <c r="R83" i="162"/>
  <c r="R56" i="162"/>
  <c r="R95" i="162"/>
  <c r="R88" i="162"/>
  <c r="R53" i="162"/>
  <c r="R69" i="162"/>
  <c r="R85" i="162"/>
  <c r="R101" i="162"/>
  <c r="R71" i="162"/>
  <c r="R92" i="162"/>
  <c r="R64" i="162"/>
  <c r="R94" i="162"/>
  <c r="R80" i="162"/>
  <c r="R63" i="162"/>
  <c r="R102" i="162"/>
  <c r="R75" i="162"/>
  <c r="R68" i="162"/>
  <c r="R96" i="162"/>
  <c r="R65" i="162"/>
  <c r="R87" i="162"/>
  <c r="R86" i="162"/>
  <c r="R54" i="162"/>
  <c r="R67" i="162"/>
  <c r="R73" i="162"/>
  <c r="R55" i="162"/>
  <c r="R98" i="162"/>
  <c r="R100" i="162"/>
  <c r="R74" i="162"/>
  <c r="R84" i="162"/>
  <c r="R23" i="162"/>
  <c r="R66" i="162"/>
  <c r="R70" i="162"/>
  <c r="R104" i="162"/>
  <c r="R43" i="162"/>
  <c r="R39" i="162"/>
  <c r="R40" i="162"/>
  <c r="R58" i="162"/>
  <c r="R57" i="162"/>
  <c r="R76" i="162"/>
  <c r="R90" i="162"/>
  <c r="R78" i="162"/>
  <c r="R114" i="162"/>
  <c r="R115" i="162"/>
  <c r="R31" i="162"/>
  <c r="R42" i="162"/>
  <c r="R81" i="162"/>
  <c r="R91" i="162"/>
  <c r="R72" i="162"/>
  <c r="R25" i="162"/>
  <c r="R38" i="162"/>
  <c r="R37" i="162"/>
  <c r="R89" i="162"/>
  <c r="R33" i="162"/>
  <c r="R45" i="162"/>
  <c r="R113" i="162"/>
  <c r="R28" i="162"/>
  <c r="R36" i="162"/>
  <c r="R26" i="162"/>
  <c r="R46" i="162"/>
  <c r="R24" i="162"/>
  <c r="R32" i="162"/>
  <c r="R41" i="162"/>
  <c r="R44" i="162"/>
  <c r="R20" i="162"/>
  <c r="O112" i="162"/>
  <c r="P112" i="162" s="1"/>
  <c r="P62" i="162"/>
  <c r="Q28" i="178"/>
  <c r="K116" i="178"/>
  <c r="L116" i="178" s="1"/>
  <c r="L111" i="178"/>
  <c r="P25" i="178"/>
  <c r="P24" i="178"/>
  <c r="P43" i="178"/>
  <c r="P46" i="178"/>
  <c r="P39" i="178"/>
  <c r="P40" i="178"/>
  <c r="P27" i="178"/>
  <c r="P23" i="178"/>
  <c r="P44" i="178"/>
  <c r="P26" i="178"/>
  <c r="P45" i="178"/>
  <c r="P115" i="178"/>
  <c r="P28" i="178"/>
  <c r="P37" i="178"/>
  <c r="P38" i="178"/>
  <c r="P21" i="178"/>
  <c r="P36" i="178"/>
  <c r="P113" i="178"/>
  <c r="P114" i="178"/>
  <c r="P41" i="178"/>
  <c r="P42" i="178"/>
  <c r="P32" i="178"/>
  <c r="P20" i="178"/>
  <c r="M111" i="178"/>
  <c r="M112" i="178"/>
  <c r="N112" i="178" s="1"/>
  <c r="C28" i="118"/>
  <c r="D59" i="118" s="1"/>
  <c r="R55" i="178" l="1"/>
  <c r="R95" i="178"/>
  <c r="R89" i="178"/>
  <c r="R83" i="178"/>
  <c r="R79" i="178"/>
  <c r="R71" i="178"/>
  <c r="R60" i="178"/>
  <c r="R58" i="178"/>
  <c r="R81" i="178"/>
  <c r="R94" i="178"/>
  <c r="R87" i="178"/>
  <c r="R82" i="178"/>
  <c r="R74" i="178"/>
  <c r="R69" i="178"/>
  <c r="R57" i="178"/>
  <c r="R53" i="178"/>
  <c r="R97" i="178"/>
  <c r="R93" i="178"/>
  <c r="R85" i="178"/>
  <c r="R73" i="178"/>
  <c r="R62" i="178"/>
  <c r="R96" i="178"/>
  <c r="R91" i="178"/>
  <c r="R84" i="178"/>
  <c r="R80" i="178"/>
  <c r="R72" i="178"/>
  <c r="R61" i="178"/>
  <c r="R52" i="178"/>
  <c r="R59" i="178"/>
  <c r="R19" i="178"/>
  <c r="U31" i="195"/>
  <c r="U33" i="194"/>
  <c r="V31" i="194"/>
  <c r="S33" i="195"/>
  <c r="T31" i="195"/>
  <c r="T33" i="194"/>
  <c r="R33" i="195"/>
  <c r="R97" i="177"/>
  <c r="R59" i="177"/>
  <c r="R19" i="177"/>
  <c r="T97" i="171"/>
  <c r="T59" i="171"/>
  <c r="T97" i="162"/>
  <c r="T59" i="162"/>
  <c r="R97" i="160"/>
  <c r="R59" i="160"/>
  <c r="P111" i="171"/>
  <c r="O116" i="171"/>
  <c r="P116" i="171" s="1"/>
  <c r="T24" i="171"/>
  <c r="T66" i="171"/>
  <c r="T82" i="171"/>
  <c r="T98" i="171"/>
  <c r="T68" i="171"/>
  <c r="T89" i="171"/>
  <c r="T64" i="171"/>
  <c r="T92" i="171"/>
  <c r="T72" i="171"/>
  <c r="T101" i="171"/>
  <c r="T67" i="171"/>
  <c r="T96" i="171"/>
  <c r="T61" i="171"/>
  <c r="T76" i="171"/>
  <c r="T54" i="171"/>
  <c r="T70" i="171"/>
  <c r="T86" i="171"/>
  <c r="T102" i="171"/>
  <c r="T73" i="171"/>
  <c r="T95" i="171"/>
  <c r="T71" i="171"/>
  <c r="T99" i="171"/>
  <c r="T80" i="171"/>
  <c r="T75" i="171"/>
  <c r="T103" i="171"/>
  <c r="T91" i="171"/>
  <c r="T104" i="171"/>
  <c r="T78" i="171"/>
  <c r="T94" i="171"/>
  <c r="T63" i="171"/>
  <c r="T84" i="171"/>
  <c r="T56" i="171"/>
  <c r="T85" i="171"/>
  <c r="T65" i="171"/>
  <c r="T93" i="171"/>
  <c r="T60" i="171"/>
  <c r="T88" i="171"/>
  <c r="T83" i="171"/>
  <c r="T74" i="171"/>
  <c r="T100" i="171"/>
  <c r="T53" i="171"/>
  <c r="T20" i="171"/>
  <c r="T23" i="171"/>
  <c r="T21" i="171"/>
  <c r="T27" i="171"/>
  <c r="T90" i="171"/>
  <c r="T77" i="171"/>
  <c r="T81" i="171"/>
  <c r="T58" i="171"/>
  <c r="T79" i="171"/>
  <c r="T87" i="171"/>
  <c r="T69" i="171"/>
  <c r="T26" i="171"/>
  <c r="T33" i="171"/>
  <c r="T46" i="171"/>
  <c r="T115" i="171"/>
  <c r="T31" i="171"/>
  <c r="T42" i="171"/>
  <c r="T28" i="171"/>
  <c r="T57" i="171"/>
  <c r="T25" i="171"/>
  <c r="T55" i="171"/>
  <c r="T40" i="171"/>
  <c r="T113" i="171"/>
  <c r="T114" i="171"/>
  <c r="T41" i="171"/>
  <c r="T45" i="171"/>
  <c r="T32" i="171"/>
  <c r="T43" i="171"/>
  <c r="T37" i="171"/>
  <c r="T36" i="171"/>
  <c r="T38" i="171"/>
  <c r="T44" i="171"/>
  <c r="T39" i="171"/>
  <c r="Q111" i="171"/>
  <c r="R52" i="171"/>
  <c r="Q105" i="171"/>
  <c r="P105" i="171"/>
  <c r="O107" i="171"/>
  <c r="P107" i="171" s="1"/>
  <c r="U28" i="171"/>
  <c r="V59" i="171" s="1"/>
  <c r="Q112" i="171"/>
  <c r="R112" i="171" s="1"/>
  <c r="R62" i="171"/>
  <c r="O111" i="177"/>
  <c r="N111" i="177"/>
  <c r="M116" i="177"/>
  <c r="N116" i="177" s="1"/>
  <c r="R60" i="177"/>
  <c r="R76" i="177"/>
  <c r="R92" i="177"/>
  <c r="R57" i="177"/>
  <c r="R78" i="177"/>
  <c r="R99" i="177"/>
  <c r="R69" i="177"/>
  <c r="R90" i="177"/>
  <c r="R70" i="177"/>
  <c r="R61" i="177"/>
  <c r="R103" i="177"/>
  <c r="R55" i="177"/>
  <c r="R64" i="177"/>
  <c r="R80" i="177"/>
  <c r="R96" i="177"/>
  <c r="R83" i="177"/>
  <c r="R53" i="177"/>
  <c r="R74" i="177"/>
  <c r="R95" i="177"/>
  <c r="R81" i="177"/>
  <c r="R71" i="177"/>
  <c r="R54" i="177"/>
  <c r="R65" i="177"/>
  <c r="R98" i="177"/>
  <c r="R68" i="177"/>
  <c r="R100" i="177"/>
  <c r="R89" i="177"/>
  <c r="R79" i="177"/>
  <c r="R91" i="177"/>
  <c r="R75" i="177"/>
  <c r="R77" i="177"/>
  <c r="R72" i="177"/>
  <c r="R104" i="177"/>
  <c r="R94" i="177"/>
  <c r="R85" i="177"/>
  <c r="R102" i="177"/>
  <c r="R87" i="177"/>
  <c r="R88" i="177"/>
  <c r="R63" i="177"/>
  <c r="R93" i="177"/>
  <c r="R33" i="177"/>
  <c r="R32" i="177"/>
  <c r="R31" i="177"/>
  <c r="R41" i="177"/>
  <c r="R25" i="177"/>
  <c r="R113" i="177"/>
  <c r="R73" i="177"/>
  <c r="R66" i="177"/>
  <c r="R23" i="177"/>
  <c r="R67" i="177"/>
  <c r="R101" i="177"/>
  <c r="R86" i="177"/>
  <c r="R44" i="177"/>
  <c r="R46" i="177"/>
  <c r="R21" i="177"/>
  <c r="R28" i="177"/>
  <c r="R27" i="177"/>
  <c r="R114" i="177"/>
  <c r="R56" i="177"/>
  <c r="R24" i="177"/>
  <c r="R84" i="177"/>
  <c r="R39" i="177"/>
  <c r="R45" i="177"/>
  <c r="R115" i="177"/>
  <c r="R58" i="177"/>
  <c r="R82" i="177"/>
  <c r="R36" i="177"/>
  <c r="R38" i="177"/>
  <c r="R37" i="177"/>
  <c r="R43" i="177"/>
  <c r="R42" i="177"/>
  <c r="R26" i="177"/>
  <c r="R40" i="177"/>
  <c r="R20" i="177"/>
  <c r="N105" i="177"/>
  <c r="M107" i="177"/>
  <c r="N107" i="177" s="1"/>
  <c r="O112" i="177"/>
  <c r="P112" i="177" s="1"/>
  <c r="P62" i="177"/>
  <c r="P52" i="177"/>
  <c r="O105" i="177"/>
  <c r="S28" i="177"/>
  <c r="R61" i="160"/>
  <c r="R77" i="160"/>
  <c r="R93" i="160"/>
  <c r="R63" i="160"/>
  <c r="R84" i="160"/>
  <c r="R55" i="160"/>
  <c r="R83" i="160"/>
  <c r="R60" i="160"/>
  <c r="R99" i="160"/>
  <c r="R82" i="160"/>
  <c r="R66" i="160"/>
  <c r="R103" i="160"/>
  <c r="R78" i="160"/>
  <c r="R23" i="160"/>
  <c r="R65" i="160"/>
  <c r="R81" i="160"/>
  <c r="R68" i="160"/>
  <c r="R90" i="160"/>
  <c r="R91" i="160"/>
  <c r="R71" i="160"/>
  <c r="R54" i="160"/>
  <c r="R92" i="160"/>
  <c r="R75" i="160"/>
  <c r="R57" i="160"/>
  <c r="R73" i="160"/>
  <c r="R89" i="160"/>
  <c r="R58" i="160"/>
  <c r="R79" i="160"/>
  <c r="R100" i="160"/>
  <c r="R76" i="160"/>
  <c r="R104" i="160"/>
  <c r="R88" i="160"/>
  <c r="R72" i="160"/>
  <c r="R56" i="160"/>
  <c r="R94" i="160"/>
  <c r="R67" i="160"/>
  <c r="R85" i="160"/>
  <c r="R70" i="160"/>
  <c r="R102" i="160"/>
  <c r="R26" i="160"/>
  <c r="R24" i="160"/>
  <c r="R21" i="160"/>
  <c r="R101" i="160"/>
  <c r="R98" i="160"/>
  <c r="R86" i="160"/>
  <c r="R27" i="160"/>
  <c r="R69" i="160"/>
  <c r="R95" i="160"/>
  <c r="R64" i="160"/>
  <c r="R87" i="160"/>
  <c r="R96" i="160"/>
  <c r="R45" i="160"/>
  <c r="R33" i="160"/>
  <c r="R31" i="160"/>
  <c r="R37" i="160"/>
  <c r="R32" i="160"/>
  <c r="R115" i="160"/>
  <c r="R40" i="160"/>
  <c r="R74" i="160"/>
  <c r="R28" i="160"/>
  <c r="R114" i="160"/>
  <c r="R44" i="160"/>
  <c r="R80" i="160"/>
  <c r="R25" i="160"/>
  <c r="R41" i="160"/>
  <c r="R42" i="160"/>
  <c r="R36" i="160"/>
  <c r="R39" i="160"/>
  <c r="R38" i="160"/>
  <c r="R53" i="160"/>
  <c r="R46" i="160"/>
  <c r="R43" i="160"/>
  <c r="R113" i="160"/>
  <c r="R20" i="160"/>
  <c r="M116" i="160"/>
  <c r="N116" i="160" s="1"/>
  <c r="N111" i="160"/>
  <c r="O111" i="160"/>
  <c r="P52" i="160"/>
  <c r="O105" i="160"/>
  <c r="O112" i="160"/>
  <c r="P112" i="160" s="1"/>
  <c r="P62" i="160"/>
  <c r="N105" i="160"/>
  <c r="M107" i="160"/>
  <c r="N107" i="160" s="1"/>
  <c r="S28" i="160"/>
  <c r="U28" i="162"/>
  <c r="V59" i="162" s="1"/>
  <c r="R52" i="162"/>
  <c r="Q105" i="162"/>
  <c r="P105" i="162"/>
  <c r="O107" i="162"/>
  <c r="P107" i="162" s="1"/>
  <c r="T65" i="162"/>
  <c r="T81" i="162"/>
  <c r="T64" i="162"/>
  <c r="T86" i="162"/>
  <c r="T55" i="162"/>
  <c r="T83" i="162"/>
  <c r="T56" i="162"/>
  <c r="T94" i="162"/>
  <c r="T92" i="162"/>
  <c r="T95" i="162"/>
  <c r="T87" i="162"/>
  <c r="T63" i="162"/>
  <c r="T57" i="162"/>
  <c r="T73" i="162"/>
  <c r="T89" i="162"/>
  <c r="T54" i="162"/>
  <c r="T75" i="162"/>
  <c r="T96" i="162"/>
  <c r="T68" i="162"/>
  <c r="T98" i="162"/>
  <c r="T74" i="162"/>
  <c r="T67" i="162"/>
  <c r="T71" i="162"/>
  <c r="T60" i="162"/>
  <c r="T88" i="162"/>
  <c r="T53" i="162"/>
  <c r="T85" i="162"/>
  <c r="T70" i="162"/>
  <c r="T66" i="162"/>
  <c r="T58" i="162"/>
  <c r="T99" i="162"/>
  <c r="T61" i="162"/>
  <c r="T93" i="162"/>
  <c r="T80" i="162"/>
  <c r="T76" i="162"/>
  <c r="T84" i="162"/>
  <c r="T82" i="162"/>
  <c r="T100" i="162"/>
  <c r="T69" i="162"/>
  <c r="T91" i="162"/>
  <c r="T103" i="162"/>
  <c r="T78" i="162"/>
  <c r="T26" i="162"/>
  <c r="T24" i="162"/>
  <c r="T31" i="162"/>
  <c r="T43" i="162"/>
  <c r="T32" i="162"/>
  <c r="T28" i="162"/>
  <c r="T90" i="162"/>
  <c r="T77" i="162"/>
  <c r="T102" i="162"/>
  <c r="T79" i="162"/>
  <c r="T21" i="162"/>
  <c r="T115" i="162"/>
  <c r="T41" i="162"/>
  <c r="T27" i="162"/>
  <c r="T36" i="162"/>
  <c r="T40" i="162"/>
  <c r="T44" i="162"/>
  <c r="T114" i="162"/>
  <c r="T101" i="162"/>
  <c r="T33" i="162"/>
  <c r="T45" i="162"/>
  <c r="T72" i="162"/>
  <c r="T42" i="162"/>
  <c r="T46" i="162"/>
  <c r="T113" i="162"/>
  <c r="T39" i="162"/>
  <c r="T104" i="162"/>
  <c r="T23" i="162"/>
  <c r="T37" i="162"/>
  <c r="T38" i="162"/>
  <c r="T25" i="162"/>
  <c r="T20" i="162"/>
  <c r="Q111" i="162"/>
  <c r="P111" i="162"/>
  <c r="O116" i="162"/>
  <c r="P116" i="162" s="1"/>
  <c r="R62" i="162"/>
  <c r="Q112" i="162"/>
  <c r="R112" i="162" s="1"/>
  <c r="T19" i="162"/>
  <c r="O112" i="178"/>
  <c r="P112" i="178" s="1"/>
  <c r="R46" i="178"/>
  <c r="R38" i="178"/>
  <c r="R26" i="178"/>
  <c r="R43" i="178"/>
  <c r="R32" i="178"/>
  <c r="R23" i="178"/>
  <c r="R113" i="178"/>
  <c r="R42" i="178"/>
  <c r="R114" i="178"/>
  <c r="R115" i="178"/>
  <c r="R40" i="178"/>
  <c r="R37" i="178"/>
  <c r="R24" i="178"/>
  <c r="R44" i="178"/>
  <c r="R36" i="178"/>
  <c r="R21" i="178"/>
  <c r="R41" i="178"/>
  <c r="R27" i="178"/>
  <c r="R39" i="178"/>
  <c r="R25" i="178"/>
  <c r="R28" i="178"/>
  <c r="R45" i="178"/>
  <c r="R20" i="178"/>
  <c r="N111" i="178"/>
  <c r="M116" i="178"/>
  <c r="N116" i="178" s="1"/>
  <c r="O111" i="178"/>
  <c r="S28" i="178"/>
  <c r="D26" i="118"/>
  <c r="D23" i="118"/>
  <c r="D21" i="118"/>
  <c r="D31" i="118"/>
  <c r="D37" i="118"/>
  <c r="D41" i="118"/>
  <c r="D45" i="118"/>
  <c r="D114" i="118"/>
  <c r="D115" i="118"/>
  <c r="D36" i="118"/>
  <c r="D40" i="118"/>
  <c r="D44" i="118"/>
  <c r="D113" i="118"/>
  <c r="D32" i="118"/>
  <c r="D38" i="118"/>
  <c r="D42" i="118"/>
  <c r="D46" i="118"/>
  <c r="D39" i="118"/>
  <c r="D43" i="118"/>
  <c r="D25" i="118"/>
  <c r="D28" i="118"/>
  <c r="D24" i="118"/>
  <c r="D19" i="118"/>
  <c r="D27" i="118"/>
  <c r="D20" i="118"/>
  <c r="E28" i="118"/>
  <c r="T94" i="178" l="1"/>
  <c r="T87" i="178"/>
  <c r="T82" i="178"/>
  <c r="T74" i="178"/>
  <c r="T69" i="178"/>
  <c r="T57" i="178"/>
  <c r="T53" i="178"/>
  <c r="T84" i="178"/>
  <c r="T80" i="178"/>
  <c r="T93" i="178"/>
  <c r="T85" i="178"/>
  <c r="T81" i="178"/>
  <c r="T73" i="178"/>
  <c r="T62" i="178"/>
  <c r="T52" i="178"/>
  <c r="T96" i="178"/>
  <c r="T91" i="178"/>
  <c r="T72" i="178"/>
  <c r="T61" i="178"/>
  <c r="T55" i="178"/>
  <c r="T95" i="178"/>
  <c r="T89" i="178"/>
  <c r="T83" i="178"/>
  <c r="T79" i="178"/>
  <c r="T71" i="178"/>
  <c r="T60" i="178"/>
  <c r="T58" i="178"/>
  <c r="T97" i="178"/>
  <c r="T59" i="178"/>
  <c r="V19" i="171"/>
  <c r="V19" i="162"/>
  <c r="V33" i="194"/>
  <c r="T33" i="195"/>
  <c r="V31" i="195"/>
  <c r="U33" i="195"/>
  <c r="T97" i="177"/>
  <c r="T59" i="177"/>
  <c r="T19" i="160"/>
  <c r="T97" i="160"/>
  <c r="T59" i="160"/>
  <c r="S111" i="171"/>
  <c r="V57" i="171"/>
  <c r="V73" i="171"/>
  <c r="V89" i="171"/>
  <c r="V54" i="171"/>
  <c r="V75" i="171"/>
  <c r="V96" i="171"/>
  <c r="V66" i="171"/>
  <c r="V87" i="171"/>
  <c r="V56" i="171"/>
  <c r="V99" i="171"/>
  <c r="V90" i="171"/>
  <c r="V83" i="171"/>
  <c r="V95" i="171"/>
  <c r="V61" i="171"/>
  <c r="V77" i="171"/>
  <c r="V93" i="171"/>
  <c r="V80" i="171"/>
  <c r="V102" i="171"/>
  <c r="V71" i="171"/>
  <c r="V92" i="171"/>
  <c r="V67" i="171"/>
  <c r="V58" i="171"/>
  <c r="V100" i="171"/>
  <c r="V94" i="171"/>
  <c r="V74" i="171"/>
  <c r="V53" i="171"/>
  <c r="V69" i="171"/>
  <c r="V85" i="171"/>
  <c r="V101" i="171"/>
  <c r="V70" i="171"/>
  <c r="V91" i="171"/>
  <c r="V60" i="171"/>
  <c r="V82" i="171"/>
  <c r="V103" i="171"/>
  <c r="V88" i="171"/>
  <c r="V79" i="171"/>
  <c r="V72" i="171"/>
  <c r="V63" i="171"/>
  <c r="V84" i="171"/>
  <c r="V97" i="171"/>
  <c r="V76" i="171"/>
  <c r="V21" i="171"/>
  <c r="V64" i="171"/>
  <c r="V98" i="171"/>
  <c r="V104" i="171"/>
  <c r="V25" i="171"/>
  <c r="V20" i="171"/>
  <c r="V23" i="171"/>
  <c r="V24" i="171"/>
  <c r="V46" i="171"/>
  <c r="V81" i="171"/>
  <c r="V55" i="171"/>
  <c r="V68" i="171"/>
  <c r="V26" i="171"/>
  <c r="V78" i="171"/>
  <c r="V27" i="171"/>
  <c r="V37" i="171"/>
  <c r="V45" i="171"/>
  <c r="V36" i="171"/>
  <c r="V44" i="171"/>
  <c r="V86" i="171"/>
  <c r="V32" i="171"/>
  <c r="V43" i="171"/>
  <c r="V31" i="171"/>
  <c r="V42" i="171"/>
  <c r="V39" i="171"/>
  <c r="V38" i="171"/>
  <c r="V113" i="171"/>
  <c r="V114" i="171"/>
  <c r="V33" i="171"/>
  <c r="V28" i="171"/>
  <c r="V65" i="171"/>
  <c r="V41" i="171"/>
  <c r="V40" i="171"/>
  <c r="V115" i="171"/>
  <c r="R111" i="171"/>
  <c r="Q116" i="171"/>
  <c r="R116" i="171" s="1"/>
  <c r="T52" i="171"/>
  <c r="S105" i="171"/>
  <c r="S112" i="171"/>
  <c r="T112" i="171" s="1"/>
  <c r="T62" i="171"/>
  <c r="R105" i="171"/>
  <c r="Q107" i="171"/>
  <c r="R107" i="171" s="1"/>
  <c r="T19" i="177"/>
  <c r="T56" i="177"/>
  <c r="T72" i="177"/>
  <c r="T88" i="177"/>
  <c r="T104" i="177"/>
  <c r="T70" i="177"/>
  <c r="T91" i="177"/>
  <c r="T61" i="177"/>
  <c r="T82" i="177"/>
  <c r="T103" i="177"/>
  <c r="T94" i="177"/>
  <c r="T85" i="177"/>
  <c r="T67" i="177"/>
  <c r="T58" i="177"/>
  <c r="T101" i="177"/>
  <c r="T26" i="177"/>
  <c r="T60" i="177"/>
  <c r="T76" i="177"/>
  <c r="T92" i="177"/>
  <c r="T54" i="177"/>
  <c r="T75" i="177"/>
  <c r="T66" i="177"/>
  <c r="T87" i="177"/>
  <c r="T53" i="177"/>
  <c r="T95" i="177"/>
  <c r="T78" i="177"/>
  <c r="T69" i="177"/>
  <c r="T68" i="177"/>
  <c r="T100" i="177"/>
  <c r="T86" i="177"/>
  <c r="T77" i="177"/>
  <c r="T83" i="177"/>
  <c r="T57" i="177"/>
  <c r="T90" i="177"/>
  <c r="T80" i="177"/>
  <c r="T102" i="177"/>
  <c r="T93" i="177"/>
  <c r="T63" i="177"/>
  <c r="T89" i="177"/>
  <c r="T84" i="177"/>
  <c r="T55" i="177"/>
  <c r="T74" i="177"/>
  <c r="T25" i="177"/>
  <c r="T114" i="177"/>
  <c r="T40" i="177"/>
  <c r="T39" i="177"/>
  <c r="T113" i="177"/>
  <c r="T65" i="177"/>
  <c r="T99" i="177"/>
  <c r="T21" i="177"/>
  <c r="T96" i="177"/>
  <c r="T71" i="177"/>
  <c r="T27" i="177"/>
  <c r="T24" i="177"/>
  <c r="T28" i="177"/>
  <c r="T46" i="177"/>
  <c r="T31" i="177"/>
  <c r="T42" i="177"/>
  <c r="T41" i="177"/>
  <c r="T98" i="177"/>
  <c r="T23" i="177"/>
  <c r="T81" i="177"/>
  <c r="T33" i="177"/>
  <c r="T38" i="177"/>
  <c r="T115" i="177"/>
  <c r="T45" i="177"/>
  <c r="T73" i="177"/>
  <c r="T79" i="177"/>
  <c r="T37" i="177"/>
  <c r="T64" i="177"/>
  <c r="T44" i="177"/>
  <c r="T32" i="177"/>
  <c r="T36" i="177"/>
  <c r="T43" i="177"/>
  <c r="T20" i="177"/>
  <c r="Q111" i="177"/>
  <c r="R52" i="177"/>
  <c r="Q105" i="177"/>
  <c r="P111" i="177"/>
  <c r="O116" i="177"/>
  <c r="P116" i="177" s="1"/>
  <c r="U28" i="177"/>
  <c r="V59" i="177" s="1"/>
  <c r="P105" i="177"/>
  <c r="O107" i="177"/>
  <c r="P107" i="177" s="1"/>
  <c r="Q112" i="177"/>
  <c r="R112" i="177" s="1"/>
  <c r="R62" i="177"/>
  <c r="O116" i="160"/>
  <c r="P116" i="160" s="1"/>
  <c r="P111" i="160"/>
  <c r="Q112" i="160"/>
  <c r="R112" i="160" s="1"/>
  <c r="R62" i="160"/>
  <c r="T25" i="160"/>
  <c r="T65" i="160"/>
  <c r="T81" i="160"/>
  <c r="T67" i="160"/>
  <c r="T88" i="160"/>
  <c r="T87" i="160"/>
  <c r="T64" i="160"/>
  <c r="T103" i="160"/>
  <c r="T96" i="160"/>
  <c r="T98" i="160"/>
  <c r="T100" i="160"/>
  <c r="T68" i="160"/>
  <c r="T53" i="160"/>
  <c r="T69" i="160"/>
  <c r="T85" i="160"/>
  <c r="T101" i="160"/>
  <c r="T72" i="160"/>
  <c r="T94" i="160"/>
  <c r="T66" i="160"/>
  <c r="T95" i="160"/>
  <c r="T75" i="160"/>
  <c r="T58" i="160"/>
  <c r="T60" i="160"/>
  <c r="T63" i="160"/>
  <c r="T91" i="160"/>
  <c r="T79" i="160"/>
  <c r="T61" i="160"/>
  <c r="T77" i="160"/>
  <c r="T93" i="160"/>
  <c r="T83" i="160"/>
  <c r="T104" i="160"/>
  <c r="T80" i="160"/>
  <c r="T55" i="160"/>
  <c r="T92" i="160"/>
  <c r="T82" i="160"/>
  <c r="T86" i="160"/>
  <c r="T90" i="160"/>
  <c r="T89" i="160"/>
  <c r="T74" i="160"/>
  <c r="T71" i="160"/>
  <c r="T56" i="160"/>
  <c r="T102" i="160"/>
  <c r="T76" i="160"/>
  <c r="T23" i="160"/>
  <c r="T24" i="160"/>
  <c r="T73" i="160"/>
  <c r="T99" i="160"/>
  <c r="T70" i="160"/>
  <c r="T26" i="160"/>
  <c r="T78" i="160"/>
  <c r="T54" i="160"/>
  <c r="T28" i="160"/>
  <c r="T33" i="160"/>
  <c r="T57" i="160"/>
  <c r="T32" i="160"/>
  <c r="T113" i="160"/>
  <c r="T42" i="160"/>
  <c r="T114" i="160"/>
  <c r="T39" i="160"/>
  <c r="T31" i="160"/>
  <c r="T38" i="160"/>
  <c r="T21" i="160"/>
  <c r="T40" i="160"/>
  <c r="T45" i="160"/>
  <c r="T37" i="160"/>
  <c r="T46" i="160"/>
  <c r="T27" i="160"/>
  <c r="T115" i="160"/>
  <c r="T44" i="160"/>
  <c r="T36" i="160"/>
  <c r="T41" i="160"/>
  <c r="T84" i="160"/>
  <c r="T43" i="160"/>
  <c r="T20" i="160"/>
  <c r="R52" i="160"/>
  <c r="Q105" i="160"/>
  <c r="U28" i="160"/>
  <c r="V59" i="160" s="1"/>
  <c r="Q111" i="160"/>
  <c r="P105" i="160"/>
  <c r="O107" i="160"/>
  <c r="P107" i="160" s="1"/>
  <c r="Q116" i="162"/>
  <c r="R116" i="162" s="1"/>
  <c r="R111" i="162"/>
  <c r="S111" i="162"/>
  <c r="T52" i="162"/>
  <c r="S105" i="162"/>
  <c r="S112" i="162"/>
  <c r="T112" i="162" s="1"/>
  <c r="T62" i="162"/>
  <c r="R105" i="162"/>
  <c r="Q107" i="162"/>
  <c r="R107" i="162" s="1"/>
  <c r="V75" i="162"/>
  <c r="V91" i="162"/>
  <c r="V57" i="162"/>
  <c r="V64" i="162"/>
  <c r="V85" i="162"/>
  <c r="V54" i="162"/>
  <c r="V56" i="162"/>
  <c r="V88" i="162"/>
  <c r="V76" i="162"/>
  <c r="V77" i="162"/>
  <c r="V92" i="162"/>
  <c r="V100" i="162"/>
  <c r="V67" i="162"/>
  <c r="V83" i="162"/>
  <c r="V99" i="162"/>
  <c r="V53" i="162"/>
  <c r="V74" i="162"/>
  <c r="V96" i="162"/>
  <c r="V72" i="162"/>
  <c r="V73" i="162"/>
  <c r="V102" i="162"/>
  <c r="V97" i="162"/>
  <c r="V98" i="162"/>
  <c r="V93" i="162"/>
  <c r="V84" i="162"/>
  <c r="V55" i="162"/>
  <c r="V87" i="162"/>
  <c r="V58" i="162"/>
  <c r="V101" i="162"/>
  <c r="V81" i="162"/>
  <c r="V61" i="162"/>
  <c r="V82" i="162"/>
  <c r="V63" i="162"/>
  <c r="V95" i="162"/>
  <c r="V69" i="162"/>
  <c r="V65" i="162"/>
  <c r="V94" i="162"/>
  <c r="V89" i="162"/>
  <c r="V104" i="162"/>
  <c r="V103" i="162"/>
  <c r="V78" i="162"/>
  <c r="V68" i="162"/>
  <c r="V40" i="162"/>
  <c r="V44" i="162"/>
  <c r="V21" i="162"/>
  <c r="V113" i="162"/>
  <c r="V32" i="162"/>
  <c r="V43" i="162"/>
  <c r="V46" i="162"/>
  <c r="V80" i="162"/>
  <c r="V66" i="162"/>
  <c r="V70" i="162"/>
  <c r="V23" i="162"/>
  <c r="V31" i="162"/>
  <c r="V38" i="162"/>
  <c r="V37" i="162"/>
  <c r="V45" i="162"/>
  <c r="V71" i="162"/>
  <c r="V60" i="162"/>
  <c r="V26" i="162"/>
  <c r="V115" i="162"/>
  <c r="V41" i="162"/>
  <c r="V42" i="162"/>
  <c r="V24" i="162"/>
  <c r="V33" i="162"/>
  <c r="V79" i="162"/>
  <c r="V25" i="162"/>
  <c r="V36" i="162"/>
  <c r="V114" i="162"/>
  <c r="V39" i="162"/>
  <c r="V90" i="162"/>
  <c r="V28" i="162"/>
  <c r="V86" i="162"/>
  <c r="V27" i="162"/>
  <c r="V20" i="162"/>
  <c r="Q112" i="178"/>
  <c r="R112" i="178" s="1"/>
  <c r="P111" i="178"/>
  <c r="O116" i="178"/>
  <c r="P116" i="178" s="1"/>
  <c r="T23" i="178"/>
  <c r="T28" i="178"/>
  <c r="T38" i="178"/>
  <c r="T43" i="178"/>
  <c r="T115" i="178"/>
  <c r="T25" i="178"/>
  <c r="T40" i="178"/>
  <c r="T46" i="178"/>
  <c r="T27" i="178"/>
  <c r="T41" i="178"/>
  <c r="T32" i="178"/>
  <c r="T24" i="178"/>
  <c r="T45" i="178"/>
  <c r="T26" i="178"/>
  <c r="T36" i="178"/>
  <c r="T39" i="178"/>
  <c r="T21" i="178"/>
  <c r="T44" i="178"/>
  <c r="T114" i="178"/>
  <c r="T113" i="178"/>
  <c r="T42" i="178"/>
  <c r="T37" i="178"/>
  <c r="T20" i="178"/>
  <c r="U28" i="178"/>
  <c r="V59" i="178" s="1"/>
  <c r="T19" i="178"/>
  <c r="Q111" i="178"/>
  <c r="C33" i="118"/>
  <c r="D89" i="118"/>
  <c r="D100" i="118"/>
  <c r="D93" i="118"/>
  <c r="D80" i="118"/>
  <c r="D72" i="118"/>
  <c r="D52" i="118"/>
  <c r="D81" i="118"/>
  <c r="D85" i="118"/>
  <c r="D84" i="118"/>
  <c r="D96" i="118"/>
  <c r="D62" i="118"/>
  <c r="C112" i="118"/>
  <c r="D53" i="118"/>
  <c r="D79" i="118"/>
  <c r="D71" i="118"/>
  <c r="D83" i="118"/>
  <c r="D103" i="118"/>
  <c r="D95" i="118"/>
  <c r="D104" i="118"/>
  <c r="D82" i="118"/>
  <c r="D74" i="118"/>
  <c r="D69" i="118"/>
  <c r="D91" i="118"/>
  <c r="D61" i="118"/>
  <c r="D94" i="118"/>
  <c r="D58" i="118"/>
  <c r="D73" i="118"/>
  <c r="D102" i="118"/>
  <c r="D97" i="118"/>
  <c r="C111" i="118"/>
  <c r="D87" i="118"/>
  <c r="D60" i="118"/>
  <c r="F32" i="118"/>
  <c r="F21" i="118"/>
  <c r="F24" i="118"/>
  <c r="F26" i="118"/>
  <c r="F36" i="118"/>
  <c r="F38" i="118"/>
  <c r="F40" i="118"/>
  <c r="F42" i="118"/>
  <c r="F44" i="118"/>
  <c r="F46" i="118"/>
  <c r="F23" i="118"/>
  <c r="F39" i="118"/>
  <c r="F25" i="118"/>
  <c r="F37" i="118"/>
  <c r="F45" i="118"/>
  <c r="F19" i="118"/>
  <c r="F27" i="118"/>
  <c r="F28" i="118"/>
  <c r="F43" i="118"/>
  <c r="F41" i="118"/>
  <c r="F113" i="118"/>
  <c r="F115" i="118"/>
  <c r="F114" i="118"/>
  <c r="G28" i="118"/>
  <c r="H20" i="118" s="1"/>
  <c r="F20" i="118"/>
  <c r="V19" i="178" l="1"/>
  <c r="V33" i="195"/>
  <c r="D33" i="118"/>
  <c r="V19" i="177"/>
  <c r="V19" i="160"/>
  <c r="U111" i="171"/>
  <c r="T105" i="171"/>
  <c r="S107" i="171"/>
  <c r="T107" i="171" s="1"/>
  <c r="U105" i="171"/>
  <c r="V52" i="171"/>
  <c r="U112" i="171"/>
  <c r="V112" i="171" s="1"/>
  <c r="V62" i="171"/>
  <c r="T111" i="171"/>
  <c r="S116" i="171"/>
  <c r="T116" i="171" s="1"/>
  <c r="V78" i="177"/>
  <c r="V94" i="177"/>
  <c r="V75" i="177"/>
  <c r="V91" i="177"/>
  <c r="V56" i="177"/>
  <c r="V88" i="177"/>
  <c r="V65" i="177"/>
  <c r="V97" i="177"/>
  <c r="V76" i="177"/>
  <c r="V61" i="177"/>
  <c r="V69" i="177"/>
  <c r="V66" i="177"/>
  <c r="V82" i="177"/>
  <c r="V98" i="177"/>
  <c r="V63" i="177"/>
  <c r="V79" i="177"/>
  <c r="V95" i="177"/>
  <c r="V64" i="177"/>
  <c r="V96" i="177"/>
  <c r="V73" i="177"/>
  <c r="V84" i="177"/>
  <c r="V93" i="177"/>
  <c r="V85" i="177"/>
  <c r="V58" i="177"/>
  <c r="V90" i="177"/>
  <c r="V71" i="177"/>
  <c r="V103" i="177"/>
  <c r="V57" i="177"/>
  <c r="V68" i="177"/>
  <c r="V101" i="177"/>
  <c r="V70" i="177"/>
  <c r="V102" i="177"/>
  <c r="V83" i="177"/>
  <c r="V72" i="177"/>
  <c r="V81" i="177"/>
  <c r="V92" i="177"/>
  <c r="V77" i="177"/>
  <c r="V55" i="177"/>
  <c r="V80" i="177"/>
  <c r="V100" i="177"/>
  <c r="V23" i="177"/>
  <c r="V25" i="177"/>
  <c r="V36" i="177"/>
  <c r="V32" i="177"/>
  <c r="V38" i="177"/>
  <c r="V46" i="177"/>
  <c r="V40" i="177"/>
  <c r="V74" i="177"/>
  <c r="V89" i="177"/>
  <c r="V54" i="177"/>
  <c r="V67" i="177"/>
  <c r="V104" i="177"/>
  <c r="V53" i="177"/>
  <c r="V27" i="177"/>
  <c r="V43" i="177"/>
  <c r="V31" i="177"/>
  <c r="V45" i="177"/>
  <c r="V115" i="177"/>
  <c r="V87" i="177"/>
  <c r="V99" i="177"/>
  <c r="V33" i="177"/>
  <c r="V60" i="177"/>
  <c r="V42" i="177"/>
  <c r="V37" i="177"/>
  <c r="V26" i="177"/>
  <c r="V86" i="177"/>
  <c r="V44" i="177"/>
  <c r="V41" i="177"/>
  <c r="V28" i="177"/>
  <c r="V24" i="177"/>
  <c r="V39" i="177"/>
  <c r="V113" i="177"/>
  <c r="V21" i="177"/>
  <c r="V114" i="177"/>
  <c r="V20" i="177"/>
  <c r="S111" i="177"/>
  <c r="R105" i="177"/>
  <c r="Q107" i="177"/>
  <c r="R107" i="177" s="1"/>
  <c r="T52" i="177"/>
  <c r="S105" i="177"/>
  <c r="R111" i="177"/>
  <c r="Q116" i="177"/>
  <c r="R116" i="177" s="1"/>
  <c r="T62" i="177"/>
  <c r="S112" i="177"/>
  <c r="T112" i="177" s="1"/>
  <c r="S111" i="160"/>
  <c r="Q116" i="160"/>
  <c r="R116" i="160" s="1"/>
  <c r="R111" i="160"/>
  <c r="S112" i="160"/>
  <c r="T112" i="160" s="1"/>
  <c r="T62" i="160"/>
  <c r="V24" i="160"/>
  <c r="V67" i="160"/>
  <c r="V83" i="160"/>
  <c r="V99" i="160"/>
  <c r="V65" i="160"/>
  <c r="V86" i="160"/>
  <c r="V56" i="160"/>
  <c r="V77" i="160"/>
  <c r="V98" i="160"/>
  <c r="V84" i="160"/>
  <c r="V74" i="160"/>
  <c r="V78" i="160"/>
  <c r="V101" i="160"/>
  <c r="V68" i="160"/>
  <c r="V55" i="160"/>
  <c r="V71" i="160"/>
  <c r="V87" i="160"/>
  <c r="V103" i="160"/>
  <c r="V70" i="160"/>
  <c r="V92" i="160"/>
  <c r="V61" i="160"/>
  <c r="V82" i="160"/>
  <c r="V104" i="160"/>
  <c r="V94" i="160"/>
  <c r="V85" i="160"/>
  <c r="V100" i="160"/>
  <c r="V89" i="160"/>
  <c r="V69" i="160"/>
  <c r="V63" i="160"/>
  <c r="V79" i="160"/>
  <c r="V95" i="160"/>
  <c r="V60" i="160"/>
  <c r="V81" i="160"/>
  <c r="V102" i="160"/>
  <c r="V72" i="160"/>
  <c r="V93" i="160"/>
  <c r="V73" i="160"/>
  <c r="V64" i="160"/>
  <c r="V57" i="160"/>
  <c r="V80" i="160"/>
  <c r="V91" i="160"/>
  <c r="V66" i="160"/>
  <c r="V96" i="160"/>
  <c r="V26" i="160"/>
  <c r="V21" i="160"/>
  <c r="V54" i="160"/>
  <c r="V88" i="160"/>
  <c r="V58" i="160"/>
  <c r="V27" i="160"/>
  <c r="V75" i="160"/>
  <c r="V97" i="160"/>
  <c r="V53" i="160"/>
  <c r="V25" i="160"/>
  <c r="V44" i="160"/>
  <c r="V41" i="160"/>
  <c r="V115" i="160"/>
  <c r="V45" i="160"/>
  <c r="V37" i="160"/>
  <c r="V38" i="160"/>
  <c r="V90" i="160"/>
  <c r="V33" i="160"/>
  <c r="V32" i="160"/>
  <c r="V28" i="160"/>
  <c r="V31" i="160"/>
  <c r="V113" i="160"/>
  <c r="V114" i="160"/>
  <c r="V43" i="160"/>
  <c r="V23" i="160"/>
  <c r="V40" i="160"/>
  <c r="V76" i="160"/>
  <c r="V39" i="160"/>
  <c r="V36" i="160"/>
  <c r="V46" i="160"/>
  <c r="V42" i="160"/>
  <c r="V20" i="160"/>
  <c r="R105" i="160"/>
  <c r="Q107" i="160"/>
  <c r="R107" i="160" s="1"/>
  <c r="T52" i="160"/>
  <c r="S105" i="160"/>
  <c r="U111" i="162"/>
  <c r="U105" i="162"/>
  <c r="V52" i="162"/>
  <c r="T105" i="162"/>
  <c r="S107" i="162"/>
  <c r="T107" i="162" s="1"/>
  <c r="U112" i="162"/>
  <c r="V112" i="162" s="1"/>
  <c r="V62" i="162"/>
  <c r="T111" i="162"/>
  <c r="S116" i="162"/>
  <c r="T116" i="162" s="1"/>
  <c r="S112" i="178"/>
  <c r="T112" i="178" s="1"/>
  <c r="V83" i="178"/>
  <c r="V53" i="178"/>
  <c r="V85" i="178"/>
  <c r="V96" i="178"/>
  <c r="V81" i="178"/>
  <c r="V58" i="178"/>
  <c r="V74" i="178"/>
  <c r="V71" i="178"/>
  <c r="V87" i="178"/>
  <c r="V84" i="178"/>
  <c r="V61" i="178"/>
  <c r="V93" i="178"/>
  <c r="V72" i="178"/>
  <c r="V89" i="178"/>
  <c r="V94" i="178"/>
  <c r="V60" i="178"/>
  <c r="V69" i="178"/>
  <c r="V80" i="178"/>
  <c r="V57" i="178"/>
  <c r="V91" i="178"/>
  <c r="V73" i="178"/>
  <c r="V79" i="178"/>
  <c r="V113" i="178"/>
  <c r="V41" i="178"/>
  <c r="V28" i="178"/>
  <c r="V38" i="178"/>
  <c r="V21" i="178"/>
  <c r="V82" i="178"/>
  <c r="V95" i="178"/>
  <c r="V39" i="178"/>
  <c r="V27" i="178"/>
  <c r="V44" i="178"/>
  <c r="V36" i="178"/>
  <c r="V23" i="178"/>
  <c r="V37" i="178"/>
  <c r="V42" i="178"/>
  <c r="V45" i="178"/>
  <c r="V114" i="178"/>
  <c r="V97" i="178"/>
  <c r="V115" i="178"/>
  <c r="V32" i="178"/>
  <c r="V40" i="178"/>
  <c r="V25" i="178"/>
  <c r="V24" i="178"/>
  <c r="V43" i="178"/>
  <c r="V26" i="178"/>
  <c r="V46" i="178"/>
  <c r="V20" i="178"/>
  <c r="R111" i="178"/>
  <c r="Q116" i="178"/>
  <c r="R116" i="178" s="1"/>
  <c r="S111" i="178"/>
  <c r="D112" i="118"/>
  <c r="D111" i="118"/>
  <c r="C116" i="118"/>
  <c r="D116" i="118" s="1"/>
  <c r="F103" i="118"/>
  <c r="F82" i="118"/>
  <c r="F74" i="118"/>
  <c r="F58" i="118"/>
  <c r="I28" i="118"/>
  <c r="F89" i="118"/>
  <c r="F102" i="118"/>
  <c r="F93" i="118"/>
  <c r="F94" i="118"/>
  <c r="F85" i="118"/>
  <c r="F81" i="118"/>
  <c r="F73" i="118"/>
  <c r="F69" i="118"/>
  <c r="F61" i="118"/>
  <c r="F57" i="118"/>
  <c r="F53" i="118"/>
  <c r="F91" i="118"/>
  <c r="F95" i="118"/>
  <c r="F62" i="118"/>
  <c r="E112" i="118"/>
  <c r="F97" i="118"/>
  <c r="F84" i="118"/>
  <c r="F80" i="118"/>
  <c r="F72" i="118"/>
  <c r="F60" i="118"/>
  <c r="F52" i="118"/>
  <c r="H23" i="118"/>
  <c r="H25" i="118"/>
  <c r="H27" i="118"/>
  <c r="H37" i="118"/>
  <c r="H39" i="118"/>
  <c r="H41" i="118"/>
  <c r="H43" i="118"/>
  <c r="H45" i="118"/>
  <c r="H19" i="118"/>
  <c r="H28" i="118"/>
  <c r="H32" i="118"/>
  <c r="H21" i="118"/>
  <c r="H24" i="118"/>
  <c r="H26" i="118"/>
  <c r="H36" i="118"/>
  <c r="H38" i="118"/>
  <c r="H40" i="118"/>
  <c r="H42" i="118"/>
  <c r="H44" i="118"/>
  <c r="H46" i="118"/>
  <c r="H113" i="118"/>
  <c r="H115" i="118"/>
  <c r="H114" i="118"/>
  <c r="F104" i="118"/>
  <c r="F100" i="118"/>
  <c r="F96" i="118"/>
  <c r="F87" i="118"/>
  <c r="F83" i="118"/>
  <c r="F79" i="118"/>
  <c r="F71" i="118"/>
  <c r="F31" i="118"/>
  <c r="E33" i="118"/>
  <c r="F59" i="118"/>
  <c r="E111" i="118"/>
  <c r="J20" i="118" l="1"/>
  <c r="V105" i="171"/>
  <c r="U107" i="171"/>
  <c r="V107" i="171" s="1"/>
  <c r="V111" i="171"/>
  <c r="U116" i="171"/>
  <c r="V116" i="171" s="1"/>
  <c r="U111" i="177"/>
  <c r="V52" i="177"/>
  <c r="U105" i="177"/>
  <c r="T111" i="177"/>
  <c r="S116" i="177"/>
  <c r="T116" i="177" s="1"/>
  <c r="T105" i="177"/>
  <c r="S107" i="177"/>
  <c r="T107" i="177" s="1"/>
  <c r="U112" i="177"/>
  <c r="V112" i="177" s="1"/>
  <c r="V62" i="177"/>
  <c r="V52" i="160"/>
  <c r="U105" i="160"/>
  <c r="U112" i="160"/>
  <c r="V112" i="160" s="1"/>
  <c r="V62" i="160"/>
  <c r="T105" i="160"/>
  <c r="S107" i="160"/>
  <c r="T107" i="160" s="1"/>
  <c r="U111" i="160"/>
  <c r="T111" i="160"/>
  <c r="S116" i="160"/>
  <c r="T116" i="160" s="1"/>
  <c r="V105" i="162"/>
  <c r="U107" i="162"/>
  <c r="V107" i="162" s="1"/>
  <c r="V111" i="162"/>
  <c r="U116" i="162"/>
  <c r="V116" i="162" s="1"/>
  <c r="U111" i="178"/>
  <c r="V52" i="178"/>
  <c r="T111" i="178"/>
  <c r="S116" i="178"/>
  <c r="T116" i="178" s="1"/>
  <c r="U112" i="178"/>
  <c r="V112" i="178" s="1"/>
  <c r="V62" i="178"/>
  <c r="H95" i="118"/>
  <c r="H94" i="118"/>
  <c r="H79" i="118"/>
  <c r="F33" i="118"/>
  <c r="H82" i="118"/>
  <c r="H97" i="118"/>
  <c r="H91" i="118"/>
  <c r="H87" i="118"/>
  <c r="H84" i="118"/>
  <c r="H73" i="118"/>
  <c r="H69" i="118"/>
  <c r="H61" i="118"/>
  <c r="H57" i="118"/>
  <c r="H53" i="118"/>
  <c r="E116" i="118"/>
  <c r="F116" i="118" s="1"/>
  <c r="F111" i="118"/>
  <c r="H93" i="118"/>
  <c r="H104" i="118"/>
  <c r="H100" i="118"/>
  <c r="H96" i="118"/>
  <c r="H85" i="118"/>
  <c r="H83" i="118"/>
  <c r="H80" i="118"/>
  <c r="H72" i="118"/>
  <c r="H60" i="118"/>
  <c r="H52" i="118"/>
  <c r="H89" i="118"/>
  <c r="H71" i="118"/>
  <c r="H59" i="118"/>
  <c r="G111" i="118"/>
  <c r="F112" i="118"/>
  <c r="H102" i="118"/>
  <c r="H58" i="118"/>
  <c r="H74" i="118"/>
  <c r="H62" i="118"/>
  <c r="G112" i="118"/>
  <c r="H31" i="118"/>
  <c r="G33" i="118"/>
  <c r="J23" i="118"/>
  <c r="J25" i="118"/>
  <c r="J27" i="118"/>
  <c r="J37" i="118"/>
  <c r="J39" i="118"/>
  <c r="J41" i="118"/>
  <c r="J43" i="118"/>
  <c r="J45" i="118"/>
  <c r="J32" i="118"/>
  <c r="J26" i="118"/>
  <c r="J40" i="118"/>
  <c r="J38" i="118"/>
  <c r="J46" i="118"/>
  <c r="J21" i="118"/>
  <c r="J36" i="118"/>
  <c r="J44" i="118"/>
  <c r="J24" i="118"/>
  <c r="J28" i="118"/>
  <c r="J42" i="118"/>
  <c r="J114" i="118"/>
  <c r="J115" i="118"/>
  <c r="J113" i="118"/>
  <c r="J19" i="118"/>
  <c r="H103" i="118"/>
  <c r="H81" i="118"/>
  <c r="K28" i="118"/>
  <c r="L20" i="118" s="1"/>
  <c r="V105" i="177" l="1"/>
  <c r="U107" i="177"/>
  <c r="V107" i="177" s="1"/>
  <c r="V111" i="177"/>
  <c r="U116" i="177"/>
  <c r="V116" i="177" s="1"/>
  <c r="U116" i="160"/>
  <c r="V116" i="160" s="1"/>
  <c r="V111" i="160"/>
  <c r="V105" i="160"/>
  <c r="U107" i="160"/>
  <c r="V107" i="160" s="1"/>
  <c r="U116" i="178"/>
  <c r="V116" i="178" s="1"/>
  <c r="V111" i="178"/>
  <c r="J100" i="118"/>
  <c r="J93" i="118"/>
  <c r="J69" i="118"/>
  <c r="M28" i="118"/>
  <c r="N20" i="118" s="1"/>
  <c r="L21" i="118"/>
  <c r="L24" i="118"/>
  <c r="L26" i="118"/>
  <c r="L36" i="118"/>
  <c r="L38" i="118"/>
  <c r="L40" i="118"/>
  <c r="L42" i="118"/>
  <c r="L44" i="118"/>
  <c r="L46" i="118"/>
  <c r="L28" i="118"/>
  <c r="L23" i="118"/>
  <c r="L25" i="118"/>
  <c r="L27" i="118"/>
  <c r="L37" i="118"/>
  <c r="L39" i="118"/>
  <c r="L41" i="118"/>
  <c r="L43" i="118"/>
  <c r="L45" i="118"/>
  <c r="L32" i="118"/>
  <c r="L114" i="118"/>
  <c r="L113" i="118"/>
  <c r="L115" i="118"/>
  <c r="L19" i="118"/>
  <c r="J97" i="118"/>
  <c r="J82" i="118"/>
  <c r="J74" i="118"/>
  <c r="J62" i="118"/>
  <c r="I112" i="118"/>
  <c r="J58" i="118"/>
  <c r="J104" i="118"/>
  <c r="J81" i="118"/>
  <c r="J61" i="118"/>
  <c r="J91" i="118"/>
  <c r="J94" i="118"/>
  <c r="J103" i="118"/>
  <c r="J95" i="118"/>
  <c r="J89" i="118"/>
  <c r="J84" i="118"/>
  <c r="J80" i="118"/>
  <c r="J72" i="118"/>
  <c r="J60" i="118"/>
  <c r="J52" i="118"/>
  <c r="H33" i="118"/>
  <c r="H111" i="118"/>
  <c r="G116" i="118"/>
  <c r="H116" i="118" s="1"/>
  <c r="J96" i="118"/>
  <c r="J85" i="118"/>
  <c r="J73" i="118"/>
  <c r="J57" i="118"/>
  <c r="J53" i="118"/>
  <c r="H112" i="118"/>
  <c r="J102" i="118"/>
  <c r="J87" i="118"/>
  <c r="J83" i="118"/>
  <c r="J79" i="118"/>
  <c r="J71" i="118"/>
  <c r="J31" i="118"/>
  <c r="I33" i="118"/>
  <c r="J59" i="118"/>
  <c r="I111" i="118"/>
  <c r="L104" i="118" l="1"/>
  <c r="L73" i="118"/>
  <c r="L97" i="118"/>
  <c r="L85" i="118"/>
  <c r="L81" i="118"/>
  <c r="L83" i="118"/>
  <c r="L74" i="118"/>
  <c r="L62" i="118"/>
  <c r="K112" i="118"/>
  <c r="N32" i="118"/>
  <c r="N21" i="118"/>
  <c r="N24" i="118"/>
  <c r="N26" i="118"/>
  <c r="N36" i="118"/>
  <c r="N38" i="118"/>
  <c r="N40" i="118"/>
  <c r="N42" i="118"/>
  <c r="N44" i="118"/>
  <c r="N46" i="118"/>
  <c r="N28" i="118"/>
  <c r="N41" i="118"/>
  <c r="N23" i="118"/>
  <c r="N39" i="118"/>
  <c r="N25" i="118"/>
  <c r="N37" i="118"/>
  <c r="N45" i="118"/>
  <c r="N27" i="118"/>
  <c r="N43" i="118"/>
  <c r="N113" i="118"/>
  <c r="N115" i="118"/>
  <c r="N114" i="118"/>
  <c r="N19" i="118"/>
  <c r="L100" i="118"/>
  <c r="L93" i="118"/>
  <c r="L89" i="118"/>
  <c r="L69" i="118"/>
  <c r="L61" i="118"/>
  <c r="J33" i="118"/>
  <c r="J112" i="118"/>
  <c r="L103" i="118"/>
  <c r="L95" i="118"/>
  <c r="L94" i="118"/>
  <c r="L80" i="118"/>
  <c r="L72" i="118"/>
  <c r="L60" i="118"/>
  <c r="L57" i="118"/>
  <c r="L53" i="118"/>
  <c r="L96" i="118"/>
  <c r="L84" i="118"/>
  <c r="L59" i="118"/>
  <c r="K111" i="118"/>
  <c r="L31" i="118"/>
  <c r="K33" i="118"/>
  <c r="I116" i="118"/>
  <c r="J116" i="118" s="1"/>
  <c r="J111" i="118"/>
  <c r="L102" i="118"/>
  <c r="L91" i="118"/>
  <c r="L82" i="118"/>
  <c r="L87" i="118"/>
  <c r="L79" i="118"/>
  <c r="L71" i="118"/>
  <c r="L58" i="118"/>
  <c r="L52" i="118"/>
  <c r="O28" i="118"/>
  <c r="P20" i="118" l="1"/>
  <c r="N31" i="118"/>
  <c r="M33" i="118"/>
  <c r="N93" i="118"/>
  <c r="N85" i="118"/>
  <c r="N73" i="118"/>
  <c r="N61" i="118"/>
  <c r="Q28" i="118"/>
  <c r="R20" i="118" s="1"/>
  <c r="L33" i="118"/>
  <c r="N104" i="118"/>
  <c r="N100" i="118"/>
  <c r="N96" i="118"/>
  <c r="N89" i="118"/>
  <c r="N82" i="118"/>
  <c r="N74" i="118"/>
  <c r="N62" i="118"/>
  <c r="M112" i="118"/>
  <c r="N58" i="118"/>
  <c r="N103" i="118"/>
  <c r="N95" i="118"/>
  <c r="N57" i="118"/>
  <c r="P23" i="118"/>
  <c r="P25" i="118"/>
  <c r="P27" i="118"/>
  <c r="P37" i="118"/>
  <c r="P39" i="118"/>
  <c r="P41" i="118"/>
  <c r="P43" i="118"/>
  <c r="P45" i="118"/>
  <c r="P28" i="118"/>
  <c r="P32" i="118"/>
  <c r="P21" i="118"/>
  <c r="P24" i="118"/>
  <c r="P26" i="118"/>
  <c r="P36" i="118"/>
  <c r="P38" i="118"/>
  <c r="P40" i="118"/>
  <c r="P42" i="118"/>
  <c r="P44" i="118"/>
  <c r="P46" i="118"/>
  <c r="P113" i="118"/>
  <c r="P115" i="118"/>
  <c r="P114" i="118"/>
  <c r="P19" i="118"/>
  <c r="N102" i="118"/>
  <c r="N91" i="118"/>
  <c r="N84" i="118"/>
  <c r="N80" i="118"/>
  <c r="N72" i="118"/>
  <c r="N60" i="118"/>
  <c r="N52" i="118"/>
  <c r="L111" i="118"/>
  <c r="K116" i="118"/>
  <c r="L116" i="118" s="1"/>
  <c r="N81" i="118"/>
  <c r="N69" i="118"/>
  <c r="N53" i="118"/>
  <c r="N94" i="118"/>
  <c r="N97" i="118"/>
  <c r="N87" i="118"/>
  <c r="N83" i="118"/>
  <c r="N79" i="118"/>
  <c r="N71" i="118"/>
  <c r="N59" i="118"/>
  <c r="M111" i="118"/>
  <c r="L112" i="118"/>
  <c r="P102" i="118" l="1"/>
  <c r="P93" i="118"/>
  <c r="P79" i="118"/>
  <c r="P71" i="118"/>
  <c r="P91" i="118"/>
  <c r="P103" i="118"/>
  <c r="P95" i="118"/>
  <c r="P83" i="118"/>
  <c r="P80" i="118"/>
  <c r="P72" i="118"/>
  <c r="P60" i="118"/>
  <c r="P52" i="118"/>
  <c r="M116" i="118"/>
  <c r="N116" i="118" s="1"/>
  <c r="N111" i="118"/>
  <c r="P81" i="118"/>
  <c r="P59" i="118"/>
  <c r="O111" i="118"/>
  <c r="P97" i="118"/>
  <c r="P84" i="118"/>
  <c r="P85" i="118"/>
  <c r="P82" i="118"/>
  <c r="P74" i="118"/>
  <c r="P62" i="118"/>
  <c r="O112" i="118"/>
  <c r="P31" i="118"/>
  <c r="O33" i="118"/>
  <c r="S28" i="118"/>
  <c r="T20" i="118" s="1"/>
  <c r="N33" i="118"/>
  <c r="P94" i="118"/>
  <c r="P104" i="118"/>
  <c r="P100" i="118"/>
  <c r="P96" i="118"/>
  <c r="P87" i="118"/>
  <c r="P89" i="118"/>
  <c r="P58" i="118"/>
  <c r="P73" i="118"/>
  <c r="P69" i="118"/>
  <c r="P61" i="118"/>
  <c r="P57" i="118"/>
  <c r="P53" i="118"/>
  <c r="N112" i="118"/>
  <c r="R23" i="118"/>
  <c r="R25" i="118"/>
  <c r="R27" i="118"/>
  <c r="R37" i="118"/>
  <c r="R39" i="118"/>
  <c r="R41" i="118"/>
  <c r="R43" i="118"/>
  <c r="R45" i="118"/>
  <c r="R32" i="118"/>
  <c r="R24" i="118"/>
  <c r="R42" i="118"/>
  <c r="R26" i="118"/>
  <c r="R28" i="118"/>
  <c r="R40" i="118"/>
  <c r="R38" i="118"/>
  <c r="R46" i="118"/>
  <c r="R44" i="118"/>
  <c r="R21" i="118"/>
  <c r="R114" i="118"/>
  <c r="R36" i="118"/>
  <c r="R115" i="118"/>
  <c r="R113" i="118"/>
  <c r="R19" i="118"/>
  <c r="R62" i="118" l="1"/>
  <c r="Q112" i="118"/>
  <c r="R31" i="118"/>
  <c r="Q33" i="118"/>
  <c r="P33" i="118"/>
  <c r="R97" i="118"/>
  <c r="R81" i="118"/>
  <c r="R89" i="118"/>
  <c r="R103" i="118"/>
  <c r="R95" i="118"/>
  <c r="R87" i="118"/>
  <c r="R83" i="118"/>
  <c r="R79" i="118"/>
  <c r="R71" i="118"/>
  <c r="R59" i="118"/>
  <c r="Q111" i="118"/>
  <c r="U28" i="118"/>
  <c r="P112" i="118"/>
  <c r="P111" i="118"/>
  <c r="O116" i="118"/>
  <c r="P116" i="118" s="1"/>
  <c r="R94" i="118"/>
  <c r="R58" i="118"/>
  <c r="R85" i="118"/>
  <c r="R69" i="118"/>
  <c r="R61" i="118"/>
  <c r="R57" i="118"/>
  <c r="R53" i="118"/>
  <c r="R102" i="118"/>
  <c r="R82" i="118"/>
  <c r="R74" i="118"/>
  <c r="R73" i="118"/>
  <c r="T21" i="118"/>
  <c r="T24" i="118"/>
  <c r="T26" i="118"/>
  <c r="T36" i="118"/>
  <c r="T38" i="118"/>
  <c r="T40" i="118"/>
  <c r="T42" i="118"/>
  <c r="T44" i="118"/>
  <c r="T46" i="118"/>
  <c r="T28" i="118"/>
  <c r="T23" i="118"/>
  <c r="T25" i="118"/>
  <c r="T27" i="118"/>
  <c r="T37" i="118"/>
  <c r="T39" i="118"/>
  <c r="T41" i="118"/>
  <c r="T43" i="118"/>
  <c r="T45" i="118"/>
  <c r="T32" i="118"/>
  <c r="T114" i="118"/>
  <c r="T113" i="118"/>
  <c r="T115" i="118"/>
  <c r="T19" i="118"/>
  <c r="R93" i="118"/>
  <c r="R104" i="118"/>
  <c r="R100" i="118"/>
  <c r="R96" i="118"/>
  <c r="R91" i="118"/>
  <c r="R84" i="118"/>
  <c r="R80" i="118"/>
  <c r="R72" i="118"/>
  <c r="R60" i="118"/>
  <c r="R52" i="118"/>
  <c r="V20" i="118" l="1"/>
  <c r="T104" i="118"/>
  <c r="T96" i="118"/>
  <c r="T84" i="118"/>
  <c r="T59" i="118"/>
  <c r="S111" i="118"/>
  <c r="T94" i="118"/>
  <c r="T91" i="118"/>
  <c r="T85" i="118"/>
  <c r="T73" i="118"/>
  <c r="T69" i="118"/>
  <c r="T61" i="118"/>
  <c r="T53" i="118"/>
  <c r="T97" i="118"/>
  <c r="T93" i="118"/>
  <c r="T82" i="118"/>
  <c r="T31" i="118"/>
  <c r="S33" i="118"/>
  <c r="T80" i="118"/>
  <c r="T72" i="118"/>
  <c r="T60" i="118"/>
  <c r="T52" i="118"/>
  <c r="Q116" i="118"/>
  <c r="R116" i="118" s="1"/>
  <c r="R111" i="118"/>
  <c r="T100" i="118"/>
  <c r="T79" i="118"/>
  <c r="T103" i="118"/>
  <c r="T95" i="118"/>
  <c r="T83" i="118"/>
  <c r="T81" i="118"/>
  <c r="T74" i="118"/>
  <c r="T62" i="118"/>
  <c r="S112" i="118"/>
  <c r="T58" i="118"/>
  <c r="V32" i="118"/>
  <c r="V21" i="118"/>
  <c r="V24" i="118"/>
  <c r="V26" i="118"/>
  <c r="V36" i="118"/>
  <c r="V38" i="118"/>
  <c r="V40" i="118"/>
  <c r="V42" i="118"/>
  <c r="V44" i="118"/>
  <c r="V46" i="118"/>
  <c r="V27" i="118"/>
  <c r="V43" i="118"/>
  <c r="V41" i="118"/>
  <c r="V23" i="118"/>
  <c r="V28" i="118"/>
  <c r="V39" i="118"/>
  <c r="V25" i="118"/>
  <c r="V37" i="118"/>
  <c r="V45" i="118"/>
  <c r="V113" i="118"/>
  <c r="V115" i="118"/>
  <c r="V114" i="118"/>
  <c r="V19" i="118"/>
  <c r="R112" i="118"/>
  <c r="T87" i="118"/>
  <c r="T89" i="118"/>
  <c r="T71" i="118"/>
  <c r="T102" i="118"/>
  <c r="T57" i="118"/>
  <c r="R33" i="118"/>
  <c r="V102" i="118" l="1"/>
  <c r="V94" i="118"/>
  <c r="V80" i="118"/>
  <c r="V72" i="118"/>
  <c r="V60" i="118"/>
  <c r="V52" i="118"/>
  <c r="V97" i="118"/>
  <c r="V83" i="118"/>
  <c r="V91" i="118"/>
  <c r="V103" i="118"/>
  <c r="V95" i="118"/>
  <c r="V85" i="118"/>
  <c r="V81" i="118"/>
  <c r="V73" i="118"/>
  <c r="V69" i="118"/>
  <c r="V61" i="118"/>
  <c r="V57" i="118"/>
  <c r="V53" i="118"/>
  <c r="T112" i="118"/>
  <c r="T111" i="118"/>
  <c r="S116" i="118"/>
  <c r="T116" i="118" s="1"/>
  <c r="V93" i="118"/>
  <c r="V87" i="118"/>
  <c r="V79" i="118"/>
  <c r="V71" i="118"/>
  <c r="V59" i="118"/>
  <c r="U111" i="118"/>
  <c r="V89" i="118"/>
  <c r="V84" i="118"/>
  <c r="V104" i="118"/>
  <c r="V100" i="118"/>
  <c r="V96" i="118"/>
  <c r="V82" i="118"/>
  <c r="V74" i="118"/>
  <c r="V62" i="118"/>
  <c r="U112" i="118"/>
  <c r="V31" i="118"/>
  <c r="U33" i="118"/>
  <c r="V58" i="118"/>
  <c r="T33" i="118"/>
  <c r="V33" i="118" l="1"/>
  <c r="U116" i="118"/>
  <c r="V116" i="118" s="1"/>
  <c r="V111" i="118"/>
  <c r="V112" i="118"/>
  <c r="C33" i="15" l="1"/>
  <c r="C28" i="15" l="1"/>
  <c r="D33" i="15"/>
  <c r="D19" i="15" l="1"/>
  <c r="D97" i="15"/>
  <c r="D25" i="15"/>
  <c r="D28" i="15"/>
  <c r="D38" i="15"/>
  <c r="D42" i="15"/>
  <c r="D46" i="15"/>
  <c r="D114" i="15"/>
  <c r="D23" i="15"/>
  <c r="D27" i="15"/>
  <c r="D36" i="15"/>
  <c r="D40" i="15"/>
  <c r="D44" i="15"/>
  <c r="D24" i="15"/>
  <c r="D32" i="15"/>
  <c r="D41" i="15"/>
  <c r="D113" i="15"/>
  <c r="D37" i="15"/>
  <c r="D45" i="15"/>
  <c r="D26" i="15"/>
  <c r="D43" i="15"/>
  <c r="D115" i="15"/>
  <c r="D39" i="15"/>
  <c r="D21" i="15"/>
  <c r="D31" i="15"/>
  <c r="D20" i="15"/>
  <c r="D83" i="15" l="1"/>
  <c r="D87" i="15"/>
  <c r="D96" i="15"/>
  <c r="D74" i="15"/>
  <c r="D58" i="15"/>
  <c r="D59" i="15"/>
  <c r="C111" i="15"/>
  <c r="D89" i="15"/>
  <c r="D73" i="15"/>
  <c r="D57" i="15"/>
  <c r="D72" i="15"/>
  <c r="D84" i="15"/>
  <c r="D80" i="15"/>
  <c r="D95" i="15"/>
  <c r="D91" i="15"/>
  <c r="D71" i="15"/>
  <c r="D85" i="15"/>
  <c r="D69" i="15"/>
  <c r="D53" i="15"/>
  <c r="D60" i="15"/>
  <c r="D82" i="15"/>
  <c r="D81" i="15"/>
  <c r="D52" i="15"/>
  <c r="D94" i="15"/>
  <c r="D62" i="15"/>
  <c r="C112" i="15"/>
  <c r="D79" i="15"/>
  <c r="D93" i="15"/>
  <c r="D61" i="15"/>
  <c r="D112" i="15" l="1"/>
  <c r="D111" i="15"/>
  <c r="C116" i="15"/>
  <c r="D116" i="15" s="1"/>
  <c r="E33" i="15" l="1"/>
  <c r="E28" i="15" l="1"/>
  <c r="F97" i="15" s="1"/>
  <c r="F25" i="15" l="1"/>
  <c r="F28" i="15"/>
  <c r="F38" i="15"/>
  <c r="F42" i="15"/>
  <c r="F46" i="15"/>
  <c r="F21" i="15"/>
  <c r="F26" i="15"/>
  <c r="F39" i="15"/>
  <c r="F43" i="15"/>
  <c r="F23" i="15"/>
  <c r="F27" i="15"/>
  <c r="F36" i="15"/>
  <c r="F40" i="15"/>
  <c r="F44" i="15"/>
  <c r="F24" i="15"/>
  <c r="F32" i="15"/>
  <c r="F37" i="15"/>
  <c r="F41" i="15"/>
  <c r="F45" i="15"/>
  <c r="F113" i="15"/>
  <c r="F115" i="15"/>
  <c r="F114" i="15"/>
  <c r="F20" i="15"/>
  <c r="F31" i="15"/>
  <c r="F33" i="15"/>
  <c r="G28" i="15"/>
  <c r="F19" i="15"/>
  <c r="H19" i="15" l="1"/>
  <c r="H97" i="15"/>
  <c r="I28" i="15"/>
  <c r="J97" i="15" s="1"/>
  <c r="F94" i="15"/>
  <c r="F91" i="15"/>
  <c r="F73" i="15"/>
  <c r="F80" i="15"/>
  <c r="F83" i="15"/>
  <c r="F74" i="15"/>
  <c r="F58" i="15"/>
  <c r="F96" i="15"/>
  <c r="F89" i="15"/>
  <c r="F82" i="15"/>
  <c r="F81" i="15"/>
  <c r="F69" i="15"/>
  <c r="F72" i="15"/>
  <c r="F52" i="15"/>
  <c r="F95" i="15"/>
  <c r="F87" i="15"/>
  <c r="F59" i="15"/>
  <c r="E111" i="15"/>
  <c r="F71" i="15"/>
  <c r="F79" i="15"/>
  <c r="F62" i="15"/>
  <c r="E112" i="15"/>
  <c r="F53" i="15"/>
  <c r="H24" i="15"/>
  <c r="H32" i="15"/>
  <c r="H37" i="15"/>
  <c r="H41" i="15"/>
  <c r="H45" i="15"/>
  <c r="H25" i="15"/>
  <c r="H38" i="15"/>
  <c r="H42" i="15"/>
  <c r="H46" i="15"/>
  <c r="H21" i="15"/>
  <c r="H26" i="15"/>
  <c r="H28" i="15"/>
  <c r="H33" i="15"/>
  <c r="H39" i="15"/>
  <c r="H43" i="15"/>
  <c r="H23" i="15"/>
  <c r="H27" i="15"/>
  <c r="H31" i="15"/>
  <c r="H36" i="15"/>
  <c r="H40" i="15"/>
  <c r="H44" i="15"/>
  <c r="H113" i="15"/>
  <c r="H115" i="15"/>
  <c r="H114" i="15"/>
  <c r="H20" i="15"/>
  <c r="F93" i="15"/>
  <c r="F85" i="15"/>
  <c r="F57" i="15"/>
  <c r="F84" i="15"/>
  <c r="F61" i="15"/>
  <c r="F60" i="15"/>
  <c r="E116" i="15" l="1"/>
  <c r="F116" i="15" s="1"/>
  <c r="F111" i="15"/>
  <c r="H85" i="15"/>
  <c r="H61" i="15"/>
  <c r="J23" i="15"/>
  <c r="J27" i="15"/>
  <c r="J28" i="15"/>
  <c r="J31" i="15"/>
  <c r="J36" i="15"/>
  <c r="J40" i="15"/>
  <c r="J44" i="15"/>
  <c r="J24" i="15"/>
  <c r="J32" i="15"/>
  <c r="J37" i="15"/>
  <c r="J41" i="15"/>
  <c r="J45" i="15"/>
  <c r="J25" i="15"/>
  <c r="J38" i="15"/>
  <c r="J42" i="15"/>
  <c r="J46" i="15"/>
  <c r="J21" i="15"/>
  <c r="J26" i="15"/>
  <c r="J33" i="15"/>
  <c r="J39" i="15"/>
  <c r="J43" i="15"/>
  <c r="J115" i="15"/>
  <c r="J114" i="15"/>
  <c r="J113" i="15"/>
  <c r="J20" i="15"/>
  <c r="H96" i="15"/>
  <c r="H58" i="15"/>
  <c r="H91" i="15"/>
  <c r="H72" i="15"/>
  <c r="H60" i="15"/>
  <c r="H59" i="15"/>
  <c r="G111" i="15"/>
  <c r="H52" i="15"/>
  <c r="K28" i="15"/>
  <c r="L97" i="15" s="1"/>
  <c r="H95" i="15"/>
  <c r="H93" i="15"/>
  <c r="H84" i="15"/>
  <c r="H79" i="15"/>
  <c r="H87" i="15"/>
  <c r="H62" i="15"/>
  <c r="G112" i="15"/>
  <c r="H80" i="15"/>
  <c r="H71" i="15"/>
  <c r="H53" i="15"/>
  <c r="H81" i="15"/>
  <c r="H69" i="15"/>
  <c r="F112" i="15"/>
  <c r="H94" i="15"/>
  <c r="H83" i="15"/>
  <c r="H89" i="15"/>
  <c r="H82" i="15"/>
  <c r="H74" i="15"/>
  <c r="H73" i="15"/>
  <c r="H57" i="15"/>
  <c r="J19" i="15"/>
  <c r="H112" i="15" l="1"/>
  <c r="L21" i="15"/>
  <c r="L26" i="15"/>
  <c r="L33" i="15"/>
  <c r="L39" i="15"/>
  <c r="L43" i="15"/>
  <c r="L23" i="15"/>
  <c r="L27" i="15"/>
  <c r="L31" i="15"/>
  <c r="L36" i="15"/>
  <c r="L40" i="15"/>
  <c r="L44" i="15"/>
  <c r="L24" i="15"/>
  <c r="L28" i="15"/>
  <c r="L32" i="15"/>
  <c r="L37" i="15"/>
  <c r="L41" i="15"/>
  <c r="L45" i="15"/>
  <c r="L25" i="15"/>
  <c r="L38" i="15"/>
  <c r="L42" i="15"/>
  <c r="L46" i="15"/>
  <c r="L114" i="15"/>
  <c r="L113" i="15"/>
  <c r="L115" i="15"/>
  <c r="L20" i="15"/>
  <c r="J93" i="15"/>
  <c r="J80" i="15"/>
  <c r="M28" i="15"/>
  <c r="J94" i="15"/>
  <c r="J91" i="15"/>
  <c r="J71" i="15"/>
  <c r="J84" i="15"/>
  <c r="J79" i="15"/>
  <c r="J72" i="15"/>
  <c r="J85" i="15"/>
  <c r="J81" i="15"/>
  <c r="J73" i="15"/>
  <c r="J74" i="15"/>
  <c r="J58" i="15"/>
  <c r="L19" i="15"/>
  <c r="H111" i="15"/>
  <c r="G116" i="15"/>
  <c r="H116" i="15" s="1"/>
  <c r="J89" i="15"/>
  <c r="J69" i="15"/>
  <c r="J57" i="15"/>
  <c r="J62" i="15"/>
  <c r="I112" i="15"/>
  <c r="J52" i="15"/>
  <c r="J96" i="15"/>
  <c r="J95" i="15"/>
  <c r="J87" i="15"/>
  <c r="J82" i="15"/>
  <c r="J61" i="15"/>
  <c r="J83" i="15"/>
  <c r="J59" i="15"/>
  <c r="I111" i="15"/>
  <c r="J60" i="15"/>
  <c r="J53" i="15"/>
  <c r="N19" i="15" l="1"/>
  <c r="N97" i="15"/>
  <c r="O28" i="15"/>
  <c r="P97" i="15" s="1"/>
  <c r="L96" i="15"/>
  <c r="L81" i="15"/>
  <c r="L87" i="15"/>
  <c r="L83" i="15"/>
  <c r="L80" i="15"/>
  <c r="L62" i="15"/>
  <c r="K112" i="15"/>
  <c r="L71" i="15"/>
  <c r="L53" i="15"/>
  <c r="J112" i="15"/>
  <c r="L94" i="15"/>
  <c r="L85" i="15"/>
  <c r="L79" i="15"/>
  <c r="L74" i="15"/>
  <c r="L58" i="15"/>
  <c r="L69" i="15"/>
  <c r="L61" i="15"/>
  <c r="L52" i="15"/>
  <c r="J111" i="15"/>
  <c r="I116" i="15"/>
  <c r="J116" i="15" s="1"/>
  <c r="L95" i="15"/>
  <c r="L84" i="15"/>
  <c r="L91" i="15"/>
  <c r="L57" i="15"/>
  <c r="L59" i="15"/>
  <c r="K111" i="15"/>
  <c r="N25" i="15"/>
  <c r="N28" i="15"/>
  <c r="N38" i="15"/>
  <c r="N42" i="15"/>
  <c r="N46" i="15"/>
  <c r="N21" i="15"/>
  <c r="N26" i="15"/>
  <c r="N33" i="15"/>
  <c r="N39" i="15"/>
  <c r="N43" i="15"/>
  <c r="N23" i="15"/>
  <c r="N27" i="15"/>
  <c r="N31" i="15"/>
  <c r="N36" i="15"/>
  <c r="N40" i="15"/>
  <c r="N44" i="15"/>
  <c r="N24" i="15"/>
  <c r="N32" i="15"/>
  <c r="N37" i="15"/>
  <c r="N41" i="15"/>
  <c r="N45" i="15"/>
  <c r="N113" i="15"/>
  <c r="N115" i="15"/>
  <c r="N114" i="15"/>
  <c r="N20" i="15"/>
  <c r="L93" i="15"/>
  <c r="L89" i="15"/>
  <c r="L60" i="15"/>
  <c r="L82" i="15"/>
  <c r="L72" i="15"/>
  <c r="L73" i="15"/>
  <c r="N73" i="15" l="1"/>
  <c r="P24" i="15"/>
  <c r="P32" i="15"/>
  <c r="P37" i="15"/>
  <c r="P41" i="15"/>
  <c r="P45" i="15"/>
  <c r="P25" i="15"/>
  <c r="P38" i="15"/>
  <c r="P42" i="15"/>
  <c r="P46" i="15"/>
  <c r="P21" i="15"/>
  <c r="P26" i="15"/>
  <c r="P28" i="15"/>
  <c r="P33" i="15"/>
  <c r="P39" i="15"/>
  <c r="P43" i="15"/>
  <c r="P23" i="15"/>
  <c r="P27" i="15"/>
  <c r="P31" i="15"/>
  <c r="P36" i="15"/>
  <c r="P40" i="15"/>
  <c r="P44" i="15"/>
  <c r="P115" i="15"/>
  <c r="P114" i="15"/>
  <c r="P113" i="15"/>
  <c r="P20" i="15"/>
  <c r="N85" i="15"/>
  <c r="N82" i="15"/>
  <c r="N74" i="15"/>
  <c r="N96" i="15"/>
  <c r="N94" i="15"/>
  <c r="N91" i="15"/>
  <c r="N69" i="15"/>
  <c r="N72" i="15"/>
  <c r="N57" i="15"/>
  <c r="N89" i="15"/>
  <c r="N80" i="15"/>
  <c r="N59" i="15"/>
  <c r="M111" i="15"/>
  <c r="N83" i="15"/>
  <c r="N62" i="15"/>
  <c r="M112" i="15"/>
  <c r="L112" i="15"/>
  <c r="Q28" i="15"/>
  <c r="N93" i="15"/>
  <c r="N84" i="15"/>
  <c r="N79" i="15"/>
  <c r="N58" i="15"/>
  <c r="N52" i="15"/>
  <c r="N95" i="15"/>
  <c r="N87" i="15"/>
  <c r="N81" i="15"/>
  <c r="N71" i="15"/>
  <c r="N61" i="15"/>
  <c r="N60" i="15"/>
  <c r="N53" i="15"/>
  <c r="L111" i="15"/>
  <c r="K116" i="15"/>
  <c r="L116" i="15" s="1"/>
  <c r="P19" i="15"/>
  <c r="R19" i="15" l="1"/>
  <c r="R97" i="15"/>
  <c r="P96" i="15"/>
  <c r="P62" i="15"/>
  <c r="O112" i="15"/>
  <c r="P74" i="15"/>
  <c r="P85" i="15"/>
  <c r="P71" i="15"/>
  <c r="M116" i="15"/>
  <c r="N116" i="15" s="1"/>
  <c r="N111" i="15"/>
  <c r="P94" i="15"/>
  <c r="P83" i="15"/>
  <c r="P91" i="15"/>
  <c r="P82" i="15"/>
  <c r="P57" i="15"/>
  <c r="P69" i="15"/>
  <c r="P61" i="15"/>
  <c r="P52" i="15"/>
  <c r="S28" i="15"/>
  <c r="P95" i="15"/>
  <c r="P93" i="15"/>
  <c r="P87" i="15"/>
  <c r="P81" i="15"/>
  <c r="P72" i="15"/>
  <c r="P73" i="15"/>
  <c r="R23" i="15"/>
  <c r="R27" i="15"/>
  <c r="R28" i="15"/>
  <c r="R31" i="15"/>
  <c r="R36" i="15"/>
  <c r="R40" i="15"/>
  <c r="R44" i="15"/>
  <c r="R24" i="15"/>
  <c r="R32" i="15"/>
  <c r="R37" i="15"/>
  <c r="R41" i="15"/>
  <c r="R45" i="15"/>
  <c r="R25" i="15"/>
  <c r="R38" i="15"/>
  <c r="R42" i="15"/>
  <c r="R46" i="15"/>
  <c r="R21" i="15"/>
  <c r="R26" i="15"/>
  <c r="R33" i="15"/>
  <c r="R39" i="15"/>
  <c r="R43" i="15"/>
  <c r="R115" i="15"/>
  <c r="R113" i="15"/>
  <c r="R114" i="15"/>
  <c r="R20" i="15"/>
  <c r="N112" i="15"/>
  <c r="P84" i="15"/>
  <c r="P79" i="15"/>
  <c r="P89" i="15"/>
  <c r="P58" i="15"/>
  <c r="P80" i="15"/>
  <c r="P60" i="15"/>
  <c r="P59" i="15"/>
  <c r="O111" i="15"/>
  <c r="P53" i="15"/>
  <c r="T19" i="15" l="1"/>
  <c r="T97" i="15"/>
  <c r="R57" i="15"/>
  <c r="R85" i="15"/>
  <c r="R81" i="15"/>
  <c r="R74" i="15"/>
  <c r="R58" i="15"/>
  <c r="P111" i="15"/>
  <c r="O116" i="15"/>
  <c r="P116" i="15" s="1"/>
  <c r="R96" i="15"/>
  <c r="R91" i="15"/>
  <c r="R69" i="15"/>
  <c r="R79" i="15"/>
  <c r="R72" i="15"/>
  <c r="R94" i="15"/>
  <c r="R89" i="15"/>
  <c r="R61" i="15"/>
  <c r="R84" i="15"/>
  <c r="R73" i="15"/>
  <c r="R62" i="15"/>
  <c r="Q112" i="15"/>
  <c r="R52" i="15"/>
  <c r="T21" i="15"/>
  <c r="T26" i="15"/>
  <c r="T33" i="15"/>
  <c r="T39" i="15"/>
  <c r="T43" i="15"/>
  <c r="T23" i="15"/>
  <c r="T27" i="15"/>
  <c r="T31" i="15"/>
  <c r="T36" i="15"/>
  <c r="T40" i="15"/>
  <c r="T44" i="15"/>
  <c r="T24" i="15"/>
  <c r="T28" i="15"/>
  <c r="T32" i="15"/>
  <c r="T37" i="15"/>
  <c r="T41" i="15"/>
  <c r="T45" i="15"/>
  <c r="T25" i="15"/>
  <c r="T38" i="15"/>
  <c r="T42" i="15"/>
  <c r="T46" i="15"/>
  <c r="T114" i="15"/>
  <c r="T113" i="15"/>
  <c r="T115" i="15"/>
  <c r="T20" i="15"/>
  <c r="P112" i="15"/>
  <c r="R93" i="15"/>
  <c r="R80" i="15"/>
  <c r="R71" i="15"/>
  <c r="R95" i="15"/>
  <c r="R87" i="15"/>
  <c r="R82" i="15"/>
  <c r="R83" i="15"/>
  <c r="R59" i="15"/>
  <c r="Q111" i="15"/>
  <c r="R60" i="15"/>
  <c r="R53" i="15"/>
  <c r="U28" i="15"/>
  <c r="V19" i="15" s="1"/>
  <c r="T96" i="15" l="1"/>
  <c r="T72" i="15"/>
  <c r="V25" i="15"/>
  <c r="V28" i="15"/>
  <c r="V38" i="15"/>
  <c r="V42" i="15"/>
  <c r="V46" i="15"/>
  <c r="V21" i="15"/>
  <c r="V26" i="15"/>
  <c r="V33" i="15"/>
  <c r="V39" i="15"/>
  <c r="V43" i="15"/>
  <c r="V23" i="15"/>
  <c r="V27" i="15"/>
  <c r="V31" i="15"/>
  <c r="V36" i="15"/>
  <c r="V40" i="15"/>
  <c r="V44" i="15"/>
  <c r="V24" i="15"/>
  <c r="V32" i="15"/>
  <c r="V37" i="15"/>
  <c r="V41" i="15"/>
  <c r="V45" i="15"/>
  <c r="V113" i="15"/>
  <c r="V114" i="15"/>
  <c r="V115" i="15"/>
  <c r="V20" i="15"/>
  <c r="T74" i="15"/>
  <c r="T87" i="15"/>
  <c r="T79" i="15"/>
  <c r="T62" i="15"/>
  <c r="S112" i="15"/>
  <c r="T69" i="15"/>
  <c r="T61" i="15"/>
  <c r="T85" i="15"/>
  <c r="T58" i="15"/>
  <c r="T95" i="15"/>
  <c r="T94" i="15"/>
  <c r="T60" i="15"/>
  <c r="T91" i="15"/>
  <c r="T83" i="15"/>
  <c r="T82" i="15"/>
  <c r="T73" i="15"/>
  <c r="T57" i="15"/>
  <c r="T52" i="15"/>
  <c r="T59" i="15"/>
  <c r="S111" i="15"/>
  <c r="T53" i="15"/>
  <c r="Q116" i="15"/>
  <c r="R116" i="15" s="1"/>
  <c r="R111" i="15"/>
  <c r="T93" i="15"/>
  <c r="T84" i="15"/>
  <c r="T81" i="15"/>
  <c r="T89" i="15"/>
  <c r="T80" i="15"/>
  <c r="T71" i="15"/>
  <c r="R112" i="15"/>
  <c r="V97" i="15" l="1"/>
  <c r="V89" i="15"/>
  <c r="V73" i="15"/>
  <c r="V71" i="15"/>
  <c r="V57" i="15"/>
  <c r="V60" i="15"/>
  <c r="V53" i="15"/>
  <c r="T112" i="15"/>
  <c r="V94" i="15"/>
  <c r="V91" i="15"/>
  <c r="V61" i="15"/>
  <c r="V62" i="15"/>
  <c r="U112" i="15"/>
  <c r="T111" i="15"/>
  <c r="S116" i="15"/>
  <c r="T116" i="15" s="1"/>
  <c r="V95" i="15"/>
  <c r="V87" i="15"/>
  <c r="V59" i="15"/>
  <c r="U111" i="15"/>
  <c r="V81" i="15"/>
  <c r="V69" i="15"/>
  <c r="V74" i="15"/>
  <c r="V58" i="15"/>
  <c r="V52" i="15"/>
  <c r="V96" i="15"/>
  <c r="V83" i="15"/>
  <c r="V84" i="15"/>
  <c r="V93" i="15"/>
  <c r="V85" i="15"/>
  <c r="V80" i="15"/>
  <c r="V82" i="15"/>
  <c r="V79" i="15"/>
  <c r="V72" i="15"/>
  <c r="V112" i="15" l="1"/>
  <c r="U116" i="15"/>
  <c r="V116" i="15" s="1"/>
  <c r="V111" i="15"/>
  <c r="C33" i="176"/>
  <c r="C28" i="176" l="1"/>
  <c r="D55" i="176" l="1"/>
  <c r="D96" i="176"/>
  <c r="D95" i="176"/>
  <c r="D94" i="176"/>
  <c r="D93" i="176"/>
  <c r="D91" i="176"/>
  <c r="D89" i="176"/>
  <c r="D87" i="176"/>
  <c r="D85" i="176"/>
  <c r="D84" i="176"/>
  <c r="D83" i="176"/>
  <c r="D82" i="176"/>
  <c r="D81" i="176"/>
  <c r="D80" i="176"/>
  <c r="D79" i="176"/>
  <c r="D74" i="176"/>
  <c r="D73" i="176"/>
  <c r="D72" i="176"/>
  <c r="D71" i="176"/>
  <c r="D69" i="176"/>
  <c r="D62" i="176"/>
  <c r="D61" i="176"/>
  <c r="D60" i="176"/>
  <c r="D58" i="176"/>
  <c r="D57" i="176"/>
  <c r="D97" i="176"/>
  <c r="D53" i="176"/>
  <c r="D52" i="176"/>
  <c r="D59" i="176"/>
  <c r="D19" i="176"/>
  <c r="D21" i="176"/>
  <c r="D24" i="176"/>
  <c r="D26" i="176"/>
  <c r="D32" i="176"/>
  <c r="D37" i="176"/>
  <c r="D39" i="176"/>
  <c r="D41" i="176"/>
  <c r="D43" i="176"/>
  <c r="D45" i="176"/>
  <c r="D38" i="176"/>
  <c r="D42" i="176"/>
  <c r="D25" i="176"/>
  <c r="D27" i="176"/>
  <c r="D46" i="176"/>
  <c r="D28" i="176"/>
  <c r="D40" i="176"/>
  <c r="D44" i="176"/>
  <c r="D23" i="176"/>
  <c r="D31" i="176"/>
  <c r="D36" i="176"/>
  <c r="D20" i="176"/>
  <c r="D113" i="176"/>
  <c r="D114" i="176"/>
  <c r="D115" i="176"/>
  <c r="D33" i="176"/>
  <c r="C111" i="176" l="1"/>
  <c r="C112" i="176"/>
  <c r="D111" i="176" l="1"/>
  <c r="C116" i="176"/>
  <c r="D116" i="176" s="1"/>
  <c r="D112" i="176"/>
  <c r="E33" i="176" l="1"/>
  <c r="E28" i="176" l="1"/>
  <c r="F19" i="176" l="1"/>
  <c r="F55" i="176"/>
  <c r="F95" i="176"/>
  <c r="F89" i="176"/>
  <c r="F83" i="176"/>
  <c r="F79" i="176"/>
  <c r="F71" i="176"/>
  <c r="F60" i="176"/>
  <c r="F58" i="176"/>
  <c r="F53" i="176"/>
  <c r="F91" i="176"/>
  <c r="F94" i="176"/>
  <c r="F87" i="176"/>
  <c r="F82" i="176"/>
  <c r="F74" i="176"/>
  <c r="F69" i="176"/>
  <c r="F57" i="176"/>
  <c r="F52" i="176"/>
  <c r="F93" i="176"/>
  <c r="F85" i="176"/>
  <c r="F81" i="176"/>
  <c r="F73" i="176"/>
  <c r="F62" i="176"/>
  <c r="F96" i="176"/>
  <c r="F84" i="176"/>
  <c r="F80" i="176"/>
  <c r="F72" i="176"/>
  <c r="F61" i="176"/>
  <c r="F97" i="176"/>
  <c r="F59" i="176"/>
  <c r="F33" i="176"/>
  <c r="G28" i="176"/>
  <c r="F20" i="176"/>
  <c r="F25" i="176"/>
  <c r="F28" i="176"/>
  <c r="F38" i="176"/>
  <c r="F42" i="176"/>
  <c r="F46" i="176"/>
  <c r="F21" i="176"/>
  <c r="F26" i="176"/>
  <c r="F39" i="176"/>
  <c r="F43" i="176"/>
  <c r="F24" i="176"/>
  <c r="F32" i="176"/>
  <c r="F37" i="176"/>
  <c r="F41" i="176"/>
  <c r="F45" i="176"/>
  <c r="F23" i="176"/>
  <c r="F36" i="176"/>
  <c r="F44" i="176"/>
  <c r="F31" i="176"/>
  <c r="F40" i="176"/>
  <c r="F113" i="176"/>
  <c r="F114" i="176"/>
  <c r="F115" i="176"/>
  <c r="F27" i="176"/>
  <c r="H95" i="176" l="1"/>
  <c r="H89" i="176"/>
  <c r="H83" i="176"/>
  <c r="H79" i="176"/>
  <c r="H71" i="176"/>
  <c r="H60" i="176"/>
  <c r="H57" i="176"/>
  <c r="H96" i="176"/>
  <c r="H91" i="176"/>
  <c r="H84" i="176"/>
  <c r="H80" i="176"/>
  <c r="H72" i="176"/>
  <c r="H94" i="176"/>
  <c r="H82" i="176"/>
  <c r="H69" i="176"/>
  <c r="H58" i="176"/>
  <c r="H52" i="176"/>
  <c r="H85" i="176"/>
  <c r="H73" i="176"/>
  <c r="H62" i="176"/>
  <c r="H87" i="176"/>
  <c r="H74" i="176"/>
  <c r="H61" i="176"/>
  <c r="H93" i="176"/>
  <c r="H81" i="176"/>
  <c r="H53" i="176"/>
  <c r="H97" i="176"/>
  <c r="H59" i="176"/>
  <c r="H19" i="176"/>
  <c r="H36" i="176"/>
  <c r="E111" i="176"/>
  <c r="H24" i="176"/>
  <c r="H32" i="176"/>
  <c r="H37" i="176"/>
  <c r="H41" i="176"/>
  <c r="H45" i="176"/>
  <c r="H25" i="176"/>
  <c r="H38" i="176"/>
  <c r="H42" i="176"/>
  <c r="H46" i="176"/>
  <c r="H23" i="176"/>
  <c r="H27" i="176"/>
  <c r="H31" i="176"/>
  <c r="H40" i="176"/>
  <c r="H44" i="176"/>
  <c r="H26" i="176"/>
  <c r="H39" i="176"/>
  <c r="H28" i="176"/>
  <c r="H43" i="176"/>
  <c r="H21" i="176"/>
  <c r="H33" i="176"/>
  <c r="H113" i="176"/>
  <c r="H115" i="176"/>
  <c r="H114" i="176"/>
  <c r="H20" i="176"/>
  <c r="E112" i="176"/>
  <c r="I28" i="176"/>
  <c r="J96" i="176" l="1"/>
  <c r="J91" i="176"/>
  <c r="J84" i="176"/>
  <c r="J80" i="176"/>
  <c r="J72" i="176"/>
  <c r="J61" i="176"/>
  <c r="J58" i="176"/>
  <c r="J93" i="176"/>
  <c r="J85" i="176"/>
  <c r="J81" i="176"/>
  <c r="J73" i="176"/>
  <c r="J95" i="176"/>
  <c r="J83" i="176"/>
  <c r="J71" i="176"/>
  <c r="J62" i="176"/>
  <c r="J87" i="176"/>
  <c r="J74" i="176"/>
  <c r="J57" i="176"/>
  <c r="J89" i="176"/>
  <c r="J79" i="176"/>
  <c r="J53" i="176"/>
  <c r="J94" i="176"/>
  <c r="J82" i="176"/>
  <c r="J69" i="176"/>
  <c r="J60" i="176"/>
  <c r="J52" i="176"/>
  <c r="J97" i="176"/>
  <c r="J59" i="176"/>
  <c r="J20" i="176"/>
  <c r="J19" i="176"/>
  <c r="G111" i="176"/>
  <c r="G112" i="176"/>
  <c r="K28" i="176"/>
  <c r="F112" i="176"/>
  <c r="J23" i="176"/>
  <c r="J27" i="176"/>
  <c r="J28" i="176"/>
  <c r="J31" i="176"/>
  <c r="J36" i="176"/>
  <c r="J40" i="176"/>
  <c r="J44" i="176"/>
  <c r="J24" i="176"/>
  <c r="J32" i="176"/>
  <c r="J37" i="176"/>
  <c r="J41" i="176"/>
  <c r="J45" i="176"/>
  <c r="J21" i="176"/>
  <c r="J26" i="176"/>
  <c r="J33" i="176"/>
  <c r="J39" i="176"/>
  <c r="J43" i="176"/>
  <c r="J46" i="176"/>
  <c r="J42" i="176"/>
  <c r="J38" i="176"/>
  <c r="J25" i="176"/>
  <c r="J115" i="176"/>
  <c r="J114" i="176"/>
  <c r="J113" i="176"/>
  <c r="F111" i="176"/>
  <c r="E116" i="176"/>
  <c r="F116" i="176" s="1"/>
  <c r="L93" i="176" l="1"/>
  <c r="L85" i="176"/>
  <c r="L81" i="176"/>
  <c r="L73" i="176"/>
  <c r="L62" i="176"/>
  <c r="L52" i="176"/>
  <c r="L94" i="176"/>
  <c r="L87" i="176"/>
  <c r="L82" i="176"/>
  <c r="L74" i="176"/>
  <c r="L69" i="176"/>
  <c r="L96" i="176"/>
  <c r="L84" i="176"/>
  <c r="L72" i="176"/>
  <c r="L57" i="176"/>
  <c r="L89" i="176"/>
  <c r="L79" i="176"/>
  <c r="L61" i="176"/>
  <c r="L53" i="176"/>
  <c r="L91" i="176"/>
  <c r="L80" i="176"/>
  <c r="L60" i="176"/>
  <c r="L95" i="176"/>
  <c r="L83" i="176"/>
  <c r="L71" i="176"/>
  <c r="L58" i="176"/>
  <c r="L97" i="176"/>
  <c r="L59" i="176"/>
  <c r="L20" i="176"/>
  <c r="L19" i="176"/>
  <c r="I112" i="176"/>
  <c r="M28" i="176"/>
  <c r="G116" i="176"/>
  <c r="H116" i="176" s="1"/>
  <c r="H111" i="176"/>
  <c r="I111" i="176"/>
  <c r="L21" i="176"/>
  <c r="L26" i="176"/>
  <c r="L33" i="176"/>
  <c r="L39" i="176"/>
  <c r="L43" i="176"/>
  <c r="L23" i="176"/>
  <c r="L27" i="176"/>
  <c r="L31" i="176"/>
  <c r="L36" i="176"/>
  <c r="L40" i="176"/>
  <c r="L44" i="176"/>
  <c r="L25" i="176"/>
  <c r="L38" i="176"/>
  <c r="L42" i="176"/>
  <c r="L46" i="176"/>
  <c r="L24" i="176"/>
  <c r="L37" i="176"/>
  <c r="L32" i="176"/>
  <c r="L41" i="176"/>
  <c r="L45" i="176"/>
  <c r="L28" i="176"/>
  <c r="L114" i="176"/>
  <c r="L115" i="176"/>
  <c r="L113" i="176"/>
  <c r="H112" i="176"/>
  <c r="N94" i="176" l="1"/>
  <c r="N87" i="176"/>
  <c r="N82" i="176"/>
  <c r="N74" i="176"/>
  <c r="N69" i="176"/>
  <c r="N53" i="176"/>
  <c r="N95" i="176"/>
  <c r="N89" i="176"/>
  <c r="N83" i="176"/>
  <c r="N79" i="176"/>
  <c r="N71" i="176"/>
  <c r="N85" i="176"/>
  <c r="N73" i="176"/>
  <c r="N61" i="176"/>
  <c r="N91" i="176"/>
  <c r="N80" i="176"/>
  <c r="N60" i="176"/>
  <c r="N93" i="176"/>
  <c r="N81" i="176"/>
  <c r="N58" i="176"/>
  <c r="N52" i="176"/>
  <c r="N96" i="176"/>
  <c r="N84" i="176"/>
  <c r="N72" i="176"/>
  <c r="N62" i="176"/>
  <c r="N57" i="176"/>
  <c r="N97" i="176"/>
  <c r="N59" i="176"/>
  <c r="N19" i="176"/>
  <c r="N20" i="176"/>
  <c r="O28" i="176"/>
  <c r="K111" i="176"/>
  <c r="J112" i="176"/>
  <c r="J111" i="176"/>
  <c r="I116" i="176"/>
  <c r="J116" i="176" s="1"/>
  <c r="K112" i="176"/>
  <c r="N25" i="176"/>
  <c r="N28" i="176"/>
  <c r="N38" i="176"/>
  <c r="N42" i="176"/>
  <c r="N46" i="176"/>
  <c r="N21" i="176"/>
  <c r="N26" i="176"/>
  <c r="N33" i="176"/>
  <c r="N39" i="176"/>
  <c r="N43" i="176"/>
  <c r="N24" i="176"/>
  <c r="N32" i="176"/>
  <c r="N37" i="176"/>
  <c r="N41" i="176"/>
  <c r="N45" i="176"/>
  <c r="N44" i="176"/>
  <c r="N27" i="176"/>
  <c r="N31" i="176"/>
  <c r="N40" i="176"/>
  <c r="N23" i="176"/>
  <c r="N36" i="176"/>
  <c r="N113" i="176"/>
  <c r="N114" i="176"/>
  <c r="N115" i="176"/>
  <c r="P95" i="176" l="1"/>
  <c r="P89" i="176"/>
  <c r="P83" i="176"/>
  <c r="P79" i="176"/>
  <c r="P71" i="176"/>
  <c r="P60" i="176"/>
  <c r="P57" i="176"/>
  <c r="P96" i="176"/>
  <c r="P91" i="176"/>
  <c r="P84" i="176"/>
  <c r="P80" i="176"/>
  <c r="P72" i="176"/>
  <c r="P87" i="176"/>
  <c r="P74" i="176"/>
  <c r="P53" i="176"/>
  <c r="P93" i="176"/>
  <c r="P81" i="176"/>
  <c r="P58" i="176"/>
  <c r="P52" i="176"/>
  <c r="P94" i="176"/>
  <c r="P82" i="176"/>
  <c r="P69" i="176"/>
  <c r="P62" i="176"/>
  <c r="P85" i="176"/>
  <c r="P73" i="176"/>
  <c r="P61" i="176"/>
  <c r="P97" i="176"/>
  <c r="P59" i="176"/>
  <c r="P19" i="176"/>
  <c r="Q28" i="176"/>
  <c r="M111" i="176"/>
  <c r="K116" i="176"/>
  <c r="L116" i="176" s="1"/>
  <c r="L111" i="176"/>
  <c r="P24" i="176"/>
  <c r="P32" i="176"/>
  <c r="P37" i="176"/>
  <c r="P41" i="176"/>
  <c r="P45" i="176"/>
  <c r="P25" i="176"/>
  <c r="P38" i="176"/>
  <c r="P42" i="176"/>
  <c r="P46" i="176"/>
  <c r="P23" i="176"/>
  <c r="P27" i="176"/>
  <c r="P31" i="176"/>
  <c r="P36" i="176"/>
  <c r="P40" i="176"/>
  <c r="P44" i="176"/>
  <c r="P21" i="176"/>
  <c r="P33" i="176"/>
  <c r="P26" i="176"/>
  <c r="P39" i="176"/>
  <c r="P28" i="176"/>
  <c r="P43" i="176"/>
  <c r="P113" i="176"/>
  <c r="P115" i="176"/>
  <c r="P114" i="176"/>
  <c r="L112" i="176"/>
  <c r="M112" i="176"/>
  <c r="P20" i="176"/>
  <c r="R96" i="176" l="1"/>
  <c r="R91" i="176"/>
  <c r="R84" i="176"/>
  <c r="R80" i="176"/>
  <c r="R72" i="176"/>
  <c r="R61" i="176"/>
  <c r="R58" i="176"/>
  <c r="R93" i="176"/>
  <c r="R85" i="176"/>
  <c r="R81" i="176"/>
  <c r="R73" i="176"/>
  <c r="R89" i="176"/>
  <c r="R79" i="176"/>
  <c r="R60" i="176"/>
  <c r="R52" i="176"/>
  <c r="R94" i="176"/>
  <c r="R82" i="176"/>
  <c r="R69" i="176"/>
  <c r="R62" i="176"/>
  <c r="R95" i="176"/>
  <c r="R83" i="176"/>
  <c r="R71" i="176"/>
  <c r="R57" i="176"/>
  <c r="R87" i="176"/>
  <c r="R74" i="176"/>
  <c r="R53" i="176"/>
  <c r="R97" i="176"/>
  <c r="R59" i="176"/>
  <c r="R19" i="176"/>
  <c r="R20" i="176"/>
  <c r="S28" i="176"/>
  <c r="N112" i="176"/>
  <c r="O111" i="176"/>
  <c r="O112" i="176"/>
  <c r="N111" i="176"/>
  <c r="M116" i="176"/>
  <c r="N116" i="176" s="1"/>
  <c r="R23" i="176"/>
  <c r="R27" i="176"/>
  <c r="R28" i="176"/>
  <c r="R31" i="176"/>
  <c r="R36" i="176"/>
  <c r="R40" i="176"/>
  <c r="R44" i="176"/>
  <c r="R24" i="176"/>
  <c r="R32" i="176"/>
  <c r="R37" i="176"/>
  <c r="R41" i="176"/>
  <c r="R45" i="176"/>
  <c r="R21" i="176"/>
  <c r="R26" i="176"/>
  <c r="R33" i="176"/>
  <c r="R39" i="176"/>
  <c r="R43" i="176"/>
  <c r="R42" i="176"/>
  <c r="R46" i="176"/>
  <c r="R25" i="176"/>
  <c r="R38" i="176"/>
  <c r="R115" i="176"/>
  <c r="R114" i="176"/>
  <c r="R113" i="176"/>
  <c r="T93" i="176" l="1"/>
  <c r="T85" i="176"/>
  <c r="T81" i="176"/>
  <c r="T73" i="176"/>
  <c r="T62" i="176"/>
  <c r="T52" i="176"/>
  <c r="T97" i="176"/>
  <c r="T94" i="176"/>
  <c r="T87" i="176"/>
  <c r="T82" i="176"/>
  <c r="T74" i="176"/>
  <c r="T69" i="176"/>
  <c r="T91" i="176"/>
  <c r="T80" i="176"/>
  <c r="T58" i="176"/>
  <c r="T95" i="176"/>
  <c r="T83" i="176"/>
  <c r="T71" i="176"/>
  <c r="T57" i="176"/>
  <c r="T96" i="176"/>
  <c r="T84" i="176"/>
  <c r="T72" i="176"/>
  <c r="T61" i="176"/>
  <c r="T53" i="176"/>
  <c r="T89" i="176"/>
  <c r="T79" i="176"/>
  <c r="T60" i="176"/>
  <c r="T20" i="176"/>
  <c r="T59" i="176"/>
  <c r="T19" i="176"/>
  <c r="Q111" i="176"/>
  <c r="P112" i="176"/>
  <c r="T21" i="176"/>
  <c r="T26" i="176"/>
  <c r="T33" i="176"/>
  <c r="T39" i="176"/>
  <c r="T43" i="176"/>
  <c r="T23" i="176"/>
  <c r="T27" i="176"/>
  <c r="T31" i="176"/>
  <c r="T36" i="176"/>
  <c r="T40" i="176"/>
  <c r="T44" i="176"/>
  <c r="T25" i="176"/>
  <c r="T38" i="176"/>
  <c r="T42" i="176"/>
  <c r="T46" i="176"/>
  <c r="T28" i="176"/>
  <c r="T24" i="176"/>
  <c r="T37" i="176"/>
  <c r="T45" i="176"/>
  <c r="T32" i="176"/>
  <c r="T114" i="176"/>
  <c r="T41" i="176"/>
  <c r="T115" i="176"/>
  <c r="T113" i="176"/>
  <c r="O116" i="176"/>
  <c r="P116" i="176" s="1"/>
  <c r="P111" i="176"/>
  <c r="U28" i="176"/>
  <c r="V59" i="176" s="1"/>
  <c r="Q112" i="176"/>
  <c r="V20" i="176" l="1"/>
  <c r="V19" i="176"/>
  <c r="S112" i="176"/>
  <c r="R111" i="176"/>
  <c r="Q116" i="176"/>
  <c r="R116" i="176" s="1"/>
  <c r="R112" i="176"/>
  <c r="V25" i="176"/>
  <c r="V28" i="176"/>
  <c r="V38" i="176"/>
  <c r="V42" i="176"/>
  <c r="V46" i="176"/>
  <c r="V21" i="176"/>
  <c r="V26" i="176"/>
  <c r="V33" i="176"/>
  <c r="V39" i="176"/>
  <c r="V43" i="176"/>
  <c r="V24" i="176"/>
  <c r="V32" i="176"/>
  <c r="V37" i="176"/>
  <c r="V41" i="176"/>
  <c r="V45" i="176"/>
  <c r="V27" i="176"/>
  <c r="V31" i="176"/>
  <c r="V40" i="176"/>
  <c r="V44" i="176"/>
  <c r="V23" i="176"/>
  <c r="V36" i="176"/>
  <c r="V113" i="176"/>
  <c r="V114" i="176"/>
  <c r="V115" i="176"/>
  <c r="S111" i="176"/>
  <c r="V93" i="176" l="1"/>
  <c r="V97" i="176"/>
  <c r="V73" i="176"/>
  <c r="U111" i="176"/>
  <c r="V96" i="176"/>
  <c r="V91" i="176"/>
  <c r="V83" i="176"/>
  <c r="V84" i="176"/>
  <c r="V72" i="176"/>
  <c r="V71" i="176"/>
  <c r="V94" i="176"/>
  <c r="V89" i="176"/>
  <c r="V81" i="176"/>
  <c r="V82" i="176"/>
  <c r="V62" i="176"/>
  <c r="U112" i="176"/>
  <c r="V57" i="176"/>
  <c r="V79" i="176"/>
  <c r="V85" i="176"/>
  <c r="V74" i="176"/>
  <c r="V58" i="176"/>
  <c r="V53" i="176"/>
  <c r="S116" i="176"/>
  <c r="T116" i="176" s="1"/>
  <c r="T111" i="176"/>
  <c r="V95" i="176"/>
  <c r="V87" i="176"/>
  <c r="V80" i="176"/>
  <c r="V60" i="176"/>
  <c r="V69" i="176"/>
  <c r="V61" i="176"/>
  <c r="V52" i="176"/>
  <c r="T112" i="176"/>
  <c r="V112" i="176" l="1"/>
  <c r="V111" i="176"/>
  <c r="U116" i="176"/>
  <c r="V116" i="176" s="1"/>
  <c r="C28" i="178" l="1"/>
  <c r="D31" i="178"/>
  <c r="C33" i="178"/>
  <c r="D33" i="178" s="1"/>
  <c r="D20" i="178" l="1"/>
  <c r="D55" i="178"/>
  <c r="D94" i="178"/>
  <c r="D87" i="178"/>
  <c r="D82" i="178"/>
  <c r="D74" i="178"/>
  <c r="D69" i="178"/>
  <c r="D52" i="178"/>
  <c r="D93" i="178"/>
  <c r="D85" i="178"/>
  <c r="D81" i="178"/>
  <c r="D73" i="178"/>
  <c r="D62" i="178"/>
  <c r="D58" i="178"/>
  <c r="D96" i="178"/>
  <c r="D84" i="178"/>
  <c r="D72" i="178"/>
  <c r="D95" i="178"/>
  <c r="D83" i="178"/>
  <c r="D71" i="178"/>
  <c r="D57" i="178"/>
  <c r="D91" i="178"/>
  <c r="D80" i="178"/>
  <c r="D61" i="178"/>
  <c r="D53" i="178"/>
  <c r="D89" i="178"/>
  <c r="D79" i="178"/>
  <c r="D60" i="178"/>
  <c r="D59" i="178"/>
  <c r="D97" i="178"/>
  <c r="D19" i="178"/>
  <c r="D23" i="178"/>
  <c r="D27" i="178"/>
  <c r="D36" i="178"/>
  <c r="D40" i="178"/>
  <c r="D44" i="178"/>
  <c r="D25" i="178"/>
  <c r="D28" i="178"/>
  <c r="D38" i="178"/>
  <c r="D42" i="178"/>
  <c r="D46" i="178"/>
  <c r="D114" i="178"/>
  <c r="D21" i="178"/>
  <c r="D39" i="178"/>
  <c r="D24" i="178"/>
  <c r="D32" i="178"/>
  <c r="D41" i="178"/>
  <c r="D113" i="178"/>
  <c r="D37" i="178"/>
  <c r="D45" i="178"/>
  <c r="D43" i="178"/>
  <c r="D26" i="178"/>
  <c r="D115" i="178"/>
  <c r="C112" i="178" l="1"/>
  <c r="C111" i="178"/>
  <c r="D112" i="178" l="1"/>
  <c r="C116" i="178"/>
  <c r="D116" i="178" s="1"/>
  <c r="D111" i="178"/>
  <c r="G33" i="178" l="1"/>
  <c r="H33" i="178" s="1"/>
  <c r="H31" i="178" l="1"/>
  <c r="I33" i="178" l="1"/>
  <c r="J31" i="178" l="1"/>
  <c r="J33" i="178"/>
  <c r="L31" i="178" l="1"/>
  <c r="K33" i="178" l="1"/>
  <c r="L33" i="178"/>
  <c r="N31" i="178" l="1"/>
  <c r="M33" i="178"/>
  <c r="N33" i="178" l="1"/>
  <c r="O33" i="178" l="1"/>
  <c r="P31" i="178" l="1"/>
  <c r="P33" i="178"/>
  <c r="Q33" i="178" l="1"/>
  <c r="R33" i="178" s="1"/>
  <c r="R31" i="178"/>
  <c r="S33" i="178" l="1"/>
  <c r="T31" i="178"/>
  <c r="T33" i="178" l="1"/>
  <c r="V31" i="178" l="1"/>
  <c r="U33" i="178" l="1"/>
  <c r="V33" i="178" s="1"/>
  <c r="C33" i="179" l="1"/>
  <c r="C28" i="179"/>
  <c r="D96" i="179" l="1"/>
  <c r="D91" i="179"/>
  <c r="D84" i="179"/>
  <c r="D80" i="179"/>
  <c r="D72" i="179"/>
  <c r="D61" i="179"/>
  <c r="D57" i="179"/>
  <c r="D55" i="179"/>
  <c r="D95" i="179"/>
  <c r="D89" i="179"/>
  <c r="D83" i="179"/>
  <c r="D79" i="179"/>
  <c r="D71" i="179"/>
  <c r="D60" i="179"/>
  <c r="D94" i="179"/>
  <c r="D82" i="179"/>
  <c r="D69" i="179"/>
  <c r="D53" i="179"/>
  <c r="D87" i="179"/>
  <c r="D74" i="179"/>
  <c r="D93" i="179"/>
  <c r="D81" i="179"/>
  <c r="D62" i="179"/>
  <c r="D52" i="179"/>
  <c r="D85" i="179"/>
  <c r="D73" i="179"/>
  <c r="D58" i="179"/>
  <c r="D97" i="179"/>
  <c r="D59" i="179"/>
  <c r="D19" i="179"/>
  <c r="D28" i="179"/>
  <c r="D25" i="179"/>
  <c r="D38" i="179"/>
  <c r="D42" i="179"/>
  <c r="D46" i="179"/>
  <c r="D114" i="179"/>
  <c r="D23" i="179"/>
  <c r="D27" i="179"/>
  <c r="D36" i="179"/>
  <c r="D40" i="179"/>
  <c r="D44" i="179"/>
  <c r="D37" i="179"/>
  <c r="D45" i="179"/>
  <c r="D24" i="179"/>
  <c r="D32" i="179"/>
  <c r="D41" i="179"/>
  <c r="D113" i="179"/>
  <c r="D26" i="179"/>
  <c r="D43" i="179"/>
  <c r="D115" i="179"/>
  <c r="D21" i="179"/>
  <c r="D39" i="179"/>
  <c r="D33" i="179"/>
  <c r="D20" i="179"/>
  <c r="D31" i="179"/>
  <c r="C111" i="179" l="1"/>
  <c r="C112" i="179"/>
  <c r="D111" i="179" l="1"/>
  <c r="C116" i="179"/>
  <c r="D116" i="179" s="1"/>
  <c r="D112" i="179"/>
  <c r="E33" i="179" l="1"/>
  <c r="E28" i="179" l="1"/>
  <c r="F95" i="179" l="1"/>
  <c r="F89" i="179"/>
  <c r="F83" i="179"/>
  <c r="F79" i="179"/>
  <c r="F71" i="179"/>
  <c r="F60" i="179"/>
  <c r="F57" i="179"/>
  <c r="F55" i="179"/>
  <c r="F94" i="179"/>
  <c r="F87" i="179"/>
  <c r="F82" i="179"/>
  <c r="F93" i="179"/>
  <c r="F85" i="179"/>
  <c r="F80" i="179"/>
  <c r="F72" i="179"/>
  <c r="F61" i="179"/>
  <c r="F53" i="179"/>
  <c r="F96" i="179"/>
  <c r="F91" i="179"/>
  <c r="F84" i="179"/>
  <c r="F81" i="179"/>
  <c r="F73" i="179"/>
  <c r="F62" i="179"/>
  <c r="F74" i="179"/>
  <c r="F69" i="179"/>
  <c r="F58" i="179"/>
  <c r="F52" i="179"/>
  <c r="F97" i="179"/>
  <c r="F59" i="179"/>
  <c r="F21" i="179"/>
  <c r="F26" i="179"/>
  <c r="F39" i="179"/>
  <c r="F43" i="179"/>
  <c r="F23" i="179"/>
  <c r="F27" i="179"/>
  <c r="F36" i="179"/>
  <c r="F40" i="179"/>
  <c r="F44" i="179"/>
  <c r="F25" i="179"/>
  <c r="F28" i="179"/>
  <c r="F38" i="179"/>
  <c r="F42" i="179"/>
  <c r="F46" i="179"/>
  <c r="F114" i="179"/>
  <c r="F32" i="179"/>
  <c r="F24" i="179"/>
  <c r="F37" i="179"/>
  <c r="F113" i="179"/>
  <c r="F45" i="179"/>
  <c r="F41" i="179"/>
  <c r="F115" i="179"/>
  <c r="F31" i="179"/>
  <c r="F20" i="179"/>
  <c r="G28" i="179"/>
  <c r="F33" i="179"/>
  <c r="F19" i="179"/>
  <c r="H55" i="179" l="1"/>
  <c r="H94" i="179"/>
  <c r="H87" i="179"/>
  <c r="H82" i="179"/>
  <c r="H74" i="179"/>
  <c r="H69" i="179"/>
  <c r="H93" i="179"/>
  <c r="H85" i="179"/>
  <c r="H96" i="179"/>
  <c r="H91" i="179"/>
  <c r="H84" i="179"/>
  <c r="H81" i="179"/>
  <c r="H73" i="179"/>
  <c r="H62" i="179"/>
  <c r="H58" i="179"/>
  <c r="H57" i="179"/>
  <c r="H95" i="179"/>
  <c r="H89" i="179"/>
  <c r="H83" i="179"/>
  <c r="H52" i="179"/>
  <c r="H80" i="179"/>
  <c r="H79" i="179"/>
  <c r="H72" i="179"/>
  <c r="H71" i="179"/>
  <c r="H61" i="179"/>
  <c r="H60" i="179"/>
  <c r="H53" i="179"/>
  <c r="H97" i="179"/>
  <c r="H59" i="179"/>
  <c r="H25" i="179"/>
  <c r="H38" i="179"/>
  <c r="H42" i="179"/>
  <c r="H46" i="179"/>
  <c r="H21" i="179"/>
  <c r="H26" i="179"/>
  <c r="H28" i="179"/>
  <c r="H39" i="179"/>
  <c r="H43" i="179"/>
  <c r="H24" i="179"/>
  <c r="H32" i="179"/>
  <c r="H37" i="179"/>
  <c r="H41" i="179"/>
  <c r="H45" i="179"/>
  <c r="H113" i="179"/>
  <c r="H27" i="179"/>
  <c r="H40" i="179"/>
  <c r="H114" i="179"/>
  <c r="H44" i="179"/>
  <c r="H23" i="179"/>
  <c r="H36" i="179"/>
  <c r="H115" i="179"/>
  <c r="H20" i="179"/>
  <c r="H19" i="179"/>
  <c r="I28" i="179"/>
  <c r="E112" i="179"/>
  <c r="E111" i="179"/>
  <c r="J93" i="179" l="1"/>
  <c r="J85" i="179"/>
  <c r="J81" i="179"/>
  <c r="J73" i="179"/>
  <c r="J62" i="179"/>
  <c r="J53" i="179"/>
  <c r="J96" i="179"/>
  <c r="J91" i="179"/>
  <c r="J84" i="179"/>
  <c r="J55" i="179"/>
  <c r="J58" i="179"/>
  <c r="J57" i="179"/>
  <c r="J95" i="179"/>
  <c r="J89" i="179"/>
  <c r="J83" i="179"/>
  <c r="J74" i="179"/>
  <c r="J69" i="179"/>
  <c r="J52" i="179"/>
  <c r="J80" i="179"/>
  <c r="J79" i="179"/>
  <c r="J72" i="179"/>
  <c r="J71" i="179"/>
  <c r="J61" i="179"/>
  <c r="J60" i="179"/>
  <c r="J94" i="179"/>
  <c r="J87" i="179"/>
  <c r="J82" i="179"/>
  <c r="J97" i="179"/>
  <c r="J59" i="179"/>
  <c r="J19" i="179"/>
  <c r="F111" i="179"/>
  <c r="E116" i="179"/>
  <c r="F116" i="179" s="1"/>
  <c r="F112" i="179"/>
  <c r="K28" i="179"/>
  <c r="G111" i="179"/>
  <c r="G112" i="179"/>
  <c r="J24" i="179"/>
  <c r="J32" i="179"/>
  <c r="J37" i="179"/>
  <c r="J41" i="179"/>
  <c r="J45" i="179"/>
  <c r="J25" i="179"/>
  <c r="J38" i="179"/>
  <c r="J42" i="179"/>
  <c r="J46" i="179"/>
  <c r="J23" i="179"/>
  <c r="J27" i="179"/>
  <c r="J28" i="179"/>
  <c r="J36" i="179"/>
  <c r="J40" i="179"/>
  <c r="J44" i="179"/>
  <c r="J115" i="179"/>
  <c r="J21" i="179"/>
  <c r="J114" i="179"/>
  <c r="J43" i="179"/>
  <c r="J113" i="179"/>
  <c r="J26" i="179"/>
  <c r="J39" i="179"/>
  <c r="J20" i="179"/>
  <c r="L19" i="179" l="1"/>
  <c r="L96" i="179"/>
  <c r="L91" i="179"/>
  <c r="L84" i="179"/>
  <c r="L80" i="179"/>
  <c r="L72" i="179"/>
  <c r="L61" i="179"/>
  <c r="L58" i="179"/>
  <c r="L52" i="179"/>
  <c r="L95" i="179"/>
  <c r="L89" i="179"/>
  <c r="L83" i="179"/>
  <c r="L74" i="179"/>
  <c r="L69" i="179"/>
  <c r="L79" i="179"/>
  <c r="L71" i="179"/>
  <c r="L60" i="179"/>
  <c r="L94" i="179"/>
  <c r="L87" i="179"/>
  <c r="L82" i="179"/>
  <c r="L53" i="179"/>
  <c r="L55" i="179"/>
  <c r="L93" i="179"/>
  <c r="L85" i="179"/>
  <c r="L81" i="179"/>
  <c r="L73" i="179"/>
  <c r="L62" i="179"/>
  <c r="L57" i="179"/>
  <c r="L97" i="179"/>
  <c r="L59" i="179"/>
  <c r="L23" i="179"/>
  <c r="L27" i="179"/>
  <c r="L36" i="179"/>
  <c r="L40" i="179"/>
  <c r="L44" i="179"/>
  <c r="L24" i="179"/>
  <c r="L28" i="179"/>
  <c r="L32" i="179"/>
  <c r="L37" i="179"/>
  <c r="L41" i="179"/>
  <c r="L45" i="179"/>
  <c r="L21" i="179"/>
  <c r="L26" i="179"/>
  <c r="L39" i="179"/>
  <c r="L43" i="179"/>
  <c r="L115" i="179"/>
  <c r="L25" i="179"/>
  <c r="L38" i="179"/>
  <c r="L42" i="179"/>
  <c r="L113" i="179"/>
  <c r="L46" i="179"/>
  <c r="L114" i="179"/>
  <c r="L20" i="179"/>
  <c r="G116" i="179"/>
  <c r="H116" i="179" s="1"/>
  <c r="H111" i="179"/>
  <c r="H112" i="179"/>
  <c r="M28" i="179"/>
  <c r="I112" i="179"/>
  <c r="I111" i="179"/>
  <c r="N19" i="179" l="1"/>
  <c r="N95" i="179"/>
  <c r="N89" i="179"/>
  <c r="N83" i="179"/>
  <c r="N79" i="179"/>
  <c r="N71" i="179"/>
  <c r="N60" i="179"/>
  <c r="N57" i="179"/>
  <c r="N55" i="179"/>
  <c r="N94" i="179"/>
  <c r="N87" i="179"/>
  <c r="N82" i="179"/>
  <c r="N52" i="179"/>
  <c r="N80" i="179"/>
  <c r="N72" i="179"/>
  <c r="N61" i="179"/>
  <c r="N53" i="179"/>
  <c r="N93" i="179"/>
  <c r="N85" i="179"/>
  <c r="N81" i="179"/>
  <c r="N73" i="179"/>
  <c r="N62" i="179"/>
  <c r="N96" i="179"/>
  <c r="N91" i="179"/>
  <c r="N84" i="179"/>
  <c r="N74" i="179"/>
  <c r="N69" i="179"/>
  <c r="N58" i="179"/>
  <c r="N97" i="179"/>
  <c r="N59" i="179"/>
  <c r="J112" i="179"/>
  <c r="J111" i="179"/>
  <c r="I116" i="179"/>
  <c r="J116" i="179" s="1"/>
  <c r="N21" i="179"/>
  <c r="N26" i="179"/>
  <c r="N39" i="179"/>
  <c r="N43" i="179"/>
  <c r="N23" i="179"/>
  <c r="N27" i="179"/>
  <c r="N36" i="179"/>
  <c r="N40" i="179"/>
  <c r="N44" i="179"/>
  <c r="N25" i="179"/>
  <c r="N28" i="179"/>
  <c r="N38" i="179"/>
  <c r="N42" i="179"/>
  <c r="N46" i="179"/>
  <c r="N114" i="179"/>
  <c r="N45" i="179"/>
  <c r="N113" i="179"/>
  <c r="N32" i="179"/>
  <c r="N115" i="179"/>
  <c r="N41" i="179"/>
  <c r="N37" i="179"/>
  <c r="N24" i="179"/>
  <c r="N20" i="179"/>
  <c r="O28" i="179"/>
  <c r="K112" i="179"/>
  <c r="K111" i="179"/>
  <c r="P55" i="179" l="1"/>
  <c r="P94" i="179"/>
  <c r="P87" i="179"/>
  <c r="P82" i="179"/>
  <c r="P74" i="179"/>
  <c r="P69" i="179"/>
  <c r="P93" i="179"/>
  <c r="P85" i="179"/>
  <c r="P81" i="179"/>
  <c r="P95" i="179"/>
  <c r="P89" i="179"/>
  <c r="P83" i="179"/>
  <c r="P80" i="179"/>
  <c r="P79" i="179"/>
  <c r="P72" i="179"/>
  <c r="P71" i="179"/>
  <c r="P61" i="179"/>
  <c r="P60" i="179"/>
  <c r="P53" i="179"/>
  <c r="P73" i="179"/>
  <c r="P62" i="179"/>
  <c r="P96" i="179"/>
  <c r="P91" i="179"/>
  <c r="P84" i="179"/>
  <c r="P58" i="179"/>
  <c r="P57" i="179"/>
  <c r="P52" i="179"/>
  <c r="P21" i="179"/>
  <c r="P97" i="179"/>
  <c r="P59" i="179"/>
  <c r="P25" i="179"/>
  <c r="P38" i="179"/>
  <c r="P42" i="179"/>
  <c r="P46" i="179"/>
  <c r="P26" i="179"/>
  <c r="P28" i="179"/>
  <c r="P39" i="179"/>
  <c r="P43" i="179"/>
  <c r="P24" i="179"/>
  <c r="P32" i="179"/>
  <c r="P37" i="179"/>
  <c r="P41" i="179"/>
  <c r="P45" i="179"/>
  <c r="P113" i="179"/>
  <c r="P23" i="179"/>
  <c r="P36" i="179"/>
  <c r="P27" i="179"/>
  <c r="P40" i="179"/>
  <c r="P114" i="179"/>
  <c r="P115" i="179"/>
  <c r="P44" i="179"/>
  <c r="P20" i="179"/>
  <c r="P19" i="179"/>
  <c r="K116" i="179"/>
  <c r="L116" i="179" s="1"/>
  <c r="L111" i="179"/>
  <c r="Q28" i="179"/>
  <c r="M112" i="179"/>
  <c r="L112" i="179"/>
  <c r="M111" i="179"/>
  <c r="R93" i="179" l="1"/>
  <c r="R85" i="179"/>
  <c r="R81" i="179"/>
  <c r="R73" i="179"/>
  <c r="R62" i="179"/>
  <c r="R53" i="179"/>
  <c r="R96" i="179"/>
  <c r="R91" i="179"/>
  <c r="R84" i="179"/>
  <c r="R94" i="179"/>
  <c r="R87" i="179"/>
  <c r="R82" i="179"/>
  <c r="R58" i="179"/>
  <c r="R57" i="179"/>
  <c r="R55" i="179"/>
  <c r="R74" i="179"/>
  <c r="R69" i="179"/>
  <c r="R52" i="179"/>
  <c r="R95" i="179"/>
  <c r="R89" i="179"/>
  <c r="R83" i="179"/>
  <c r="R80" i="179"/>
  <c r="R79" i="179"/>
  <c r="R72" i="179"/>
  <c r="R71" i="179"/>
  <c r="R61" i="179"/>
  <c r="R60" i="179"/>
  <c r="R97" i="179"/>
  <c r="R59" i="179"/>
  <c r="O111" i="179"/>
  <c r="N111" i="179"/>
  <c r="M116" i="179"/>
  <c r="N116" i="179" s="1"/>
  <c r="S28" i="179"/>
  <c r="O112" i="179"/>
  <c r="N112" i="179"/>
  <c r="R24" i="179"/>
  <c r="R32" i="179"/>
  <c r="R37" i="179"/>
  <c r="R41" i="179"/>
  <c r="R45" i="179"/>
  <c r="R25" i="179"/>
  <c r="R38" i="179"/>
  <c r="R42" i="179"/>
  <c r="R46" i="179"/>
  <c r="R23" i="179"/>
  <c r="R27" i="179"/>
  <c r="R28" i="179"/>
  <c r="R36" i="179"/>
  <c r="R40" i="179"/>
  <c r="R44" i="179"/>
  <c r="R43" i="179"/>
  <c r="R114" i="179"/>
  <c r="R113" i="179"/>
  <c r="R26" i="179"/>
  <c r="R39" i="179"/>
  <c r="R115" i="179"/>
  <c r="R21" i="179"/>
  <c r="R20" i="179"/>
  <c r="R19" i="179"/>
  <c r="T19" i="179" l="1"/>
  <c r="T96" i="179"/>
  <c r="T91" i="179"/>
  <c r="T84" i="179"/>
  <c r="T80" i="179"/>
  <c r="T72" i="179"/>
  <c r="T61" i="179"/>
  <c r="T58" i="179"/>
  <c r="T52" i="179"/>
  <c r="T95" i="179"/>
  <c r="T89" i="179"/>
  <c r="T83" i="179"/>
  <c r="T94" i="179"/>
  <c r="T87" i="179"/>
  <c r="T82" i="179"/>
  <c r="T73" i="179"/>
  <c r="T62" i="179"/>
  <c r="T57" i="179"/>
  <c r="T55" i="179"/>
  <c r="T93" i="179"/>
  <c r="T85" i="179"/>
  <c r="T81" i="179"/>
  <c r="T74" i="179"/>
  <c r="T69" i="179"/>
  <c r="T79" i="179"/>
  <c r="T71" i="179"/>
  <c r="T60" i="179"/>
  <c r="T53" i="179"/>
  <c r="T97" i="179"/>
  <c r="T59" i="179"/>
  <c r="O116" i="179"/>
  <c r="P116" i="179" s="1"/>
  <c r="P111" i="179"/>
  <c r="P112" i="179"/>
  <c r="Q111" i="179"/>
  <c r="T23" i="179"/>
  <c r="T27" i="179"/>
  <c r="T36" i="179"/>
  <c r="T40" i="179"/>
  <c r="T44" i="179"/>
  <c r="T24" i="179"/>
  <c r="T28" i="179"/>
  <c r="T32" i="179"/>
  <c r="T37" i="179"/>
  <c r="T41" i="179"/>
  <c r="T45" i="179"/>
  <c r="T21" i="179"/>
  <c r="T26" i="179"/>
  <c r="T39" i="179"/>
  <c r="T43" i="179"/>
  <c r="T115" i="179"/>
  <c r="T25" i="179"/>
  <c r="T38" i="179"/>
  <c r="T114" i="179"/>
  <c r="T46" i="179"/>
  <c r="T42" i="179"/>
  <c r="T113" i="179"/>
  <c r="T20" i="179"/>
  <c r="Q112" i="179"/>
  <c r="U28" i="179"/>
  <c r="V59" i="179" l="1"/>
  <c r="V19" i="179"/>
  <c r="R112" i="179"/>
  <c r="S111" i="179"/>
  <c r="R111" i="179"/>
  <c r="Q116" i="179"/>
  <c r="R116" i="179" s="1"/>
  <c r="V21" i="179"/>
  <c r="V26" i="179"/>
  <c r="V39" i="179"/>
  <c r="V43" i="179"/>
  <c r="V23" i="179"/>
  <c r="V27" i="179"/>
  <c r="V36" i="179"/>
  <c r="V40" i="179"/>
  <c r="V44" i="179"/>
  <c r="V25" i="179"/>
  <c r="V28" i="179"/>
  <c r="V38" i="179"/>
  <c r="V42" i="179"/>
  <c r="V46" i="179"/>
  <c r="V114" i="179"/>
  <c r="V41" i="179"/>
  <c r="V115" i="179"/>
  <c r="V45" i="179"/>
  <c r="V24" i="179"/>
  <c r="V37" i="179"/>
  <c r="V113" i="179"/>
  <c r="V32" i="179"/>
  <c r="V20" i="179"/>
  <c r="S112" i="179"/>
  <c r="V94" i="179" l="1"/>
  <c r="V84" i="179"/>
  <c r="V96" i="179"/>
  <c r="V80" i="179"/>
  <c r="V55" i="179"/>
  <c r="V87" i="179"/>
  <c r="V71" i="179"/>
  <c r="V53" i="179"/>
  <c r="T112" i="179"/>
  <c r="V83" i="179"/>
  <c r="V89" i="179"/>
  <c r="V73" i="179"/>
  <c r="U111" i="179"/>
  <c r="V85" i="179"/>
  <c r="V69" i="179"/>
  <c r="V74" i="179"/>
  <c r="V61" i="179"/>
  <c r="V62" i="179"/>
  <c r="U112" i="179"/>
  <c r="V57" i="179"/>
  <c r="V97" i="179"/>
  <c r="V81" i="179"/>
  <c r="V93" i="179"/>
  <c r="V82" i="179"/>
  <c r="V60" i="179"/>
  <c r="V52" i="179"/>
  <c r="V91" i="179"/>
  <c r="V72" i="179"/>
  <c r="V95" i="179"/>
  <c r="V79" i="179"/>
  <c r="V58" i="179"/>
  <c r="S116" i="179"/>
  <c r="T116" i="179" s="1"/>
  <c r="T111" i="179"/>
  <c r="V111" i="179" l="1"/>
  <c r="U116" i="179"/>
  <c r="V116" i="179" s="1"/>
  <c r="V112" i="179"/>
  <c r="H31" i="179"/>
  <c r="G33" i="179"/>
  <c r="J31" i="179"/>
  <c r="H33" i="179" l="1"/>
  <c r="I33" i="179"/>
  <c r="J33" i="179" s="1"/>
  <c r="L31" i="179"/>
  <c r="K33" i="179"/>
  <c r="L33" i="179" s="1"/>
  <c r="M33" i="179"/>
  <c r="N31" i="179" l="1"/>
  <c r="N33" i="179"/>
  <c r="P31" i="179"/>
  <c r="O33" i="179" l="1"/>
  <c r="P33" i="179" s="1"/>
  <c r="R31" i="179"/>
  <c r="Q33" i="179" l="1"/>
  <c r="R33" i="179"/>
  <c r="T31" i="179"/>
  <c r="S33" i="179" l="1"/>
  <c r="T33" i="179" l="1"/>
  <c r="U33" i="179" l="1"/>
  <c r="V31" i="179"/>
  <c r="V33" i="179" l="1"/>
  <c r="C28" i="180"/>
  <c r="D114" i="180" s="1"/>
  <c r="C111" i="180"/>
  <c r="D21" i="180" l="1"/>
  <c r="D55" i="180"/>
  <c r="D96" i="180"/>
  <c r="D91" i="180"/>
  <c r="D84" i="180"/>
  <c r="D80" i="180"/>
  <c r="D72" i="180"/>
  <c r="D61" i="180"/>
  <c r="D58" i="180"/>
  <c r="D52" i="180"/>
  <c r="D95" i="180"/>
  <c r="D89" i="180"/>
  <c r="D83" i="180"/>
  <c r="D79" i="180"/>
  <c r="D71" i="180"/>
  <c r="D60" i="180"/>
  <c r="D57" i="180"/>
  <c r="D93" i="180"/>
  <c r="D81" i="180"/>
  <c r="D62" i="180"/>
  <c r="D53" i="180"/>
  <c r="D87" i="180"/>
  <c r="D74" i="180"/>
  <c r="D85" i="180"/>
  <c r="D73" i="180"/>
  <c r="D94" i="180"/>
  <c r="D82" i="180"/>
  <c r="D69" i="180"/>
  <c r="D59" i="180"/>
  <c r="D97" i="180"/>
  <c r="D41" i="180"/>
  <c r="D113" i="180"/>
  <c r="D39" i="180"/>
  <c r="D111" i="180"/>
  <c r="D45" i="180"/>
  <c r="D37" i="180"/>
  <c r="D23" i="180"/>
  <c r="D115" i="180"/>
  <c r="D43" i="180"/>
  <c r="D32" i="180"/>
  <c r="C112" i="180"/>
  <c r="D31" i="180"/>
  <c r="C33" i="180"/>
  <c r="D20" i="180"/>
  <c r="D26" i="180"/>
  <c r="D27" i="180"/>
  <c r="D28" i="180"/>
  <c r="D36" i="180"/>
  <c r="D38" i="180"/>
  <c r="D40" i="180"/>
  <c r="D42" i="180"/>
  <c r="D44" i="180"/>
  <c r="D46" i="180"/>
  <c r="D24" i="180"/>
  <c r="D25" i="180"/>
  <c r="D19" i="180"/>
  <c r="D33" i="180" l="1"/>
  <c r="D112" i="180"/>
  <c r="C116" i="180"/>
  <c r="D116" i="180" s="1"/>
  <c r="E33" i="180"/>
  <c r="E28" i="180" l="1"/>
  <c r="F79" i="180" l="1"/>
  <c r="F74" i="180"/>
  <c r="F73" i="180"/>
  <c r="F72" i="180"/>
  <c r="F71" i="180"/>
  <c r="F69" i="180"/>
  <c r="F62" i="180"/>
  <c r="F61" i="180"/>
  <c r="F60" i="180"/>
  <c r="F58" i="180"/>
  <c r="F57" i="180"/>
  <c r="F53" i="180"/>
  <c r="F52" i="180"/>
  <c r="F93" i="180"/>
  <c r="F85" i="180"/>
  <c r="F81" i="180"/>
  <c r="F95" i="180"/>
  <c r="F89" i="180"/>
  <c r="F83" i="180"/>
  <c r="F94" i="180"/>
  <c r="F87" i="180"/>
  <c r="F82" i="180"/>
  <c r="F80" i="180"/>
  <c r="F96" i="180"/>
  <c r="F91" i="180"/>
  <c r="F84" i="180"/>
  <c r="F97" i="180"/>
  <c r="F59" i="180"/>
  <c r="F19" i="180"/>
  <c r="G28" i="180"/>
  <c r="F21" i="180"/>
  <c r="F26" i="180"/>
  <c r="F39" i="180"/>
  <c r="F43" i="180"/>
  <c r="F24" i="180"/>
  <c r="F27" i="180"/>
  <c r="F28" i="180"/>
  <c r="F42" i="180"/>
  <c r="F45" i="180"/>
  <c r="F46" i="180"/>
  <c r="F114" i="180"/>
  <c r="F25" i="180"/>
  <c r="F32" i="180"/>
  <c r="F37" i="180"/>
  <c r="F41" i="180"/>
  <c r="F115" i="180"/>
  <c r="F23" i="180"/>
  <c r="F31" i="180"/>
  <c r="F113" i="180"/>
  <c r="F40" i="180"/>
  <c r="F36" i="180"/>
  <c r="F44" i="180"/>
  <c r="F20" i="180"/>
  <c r="F38" i="180"/>
  <c r="F33" i="180"/>
  <c r="H96" i="180" l="1"/>
  <c r="H95" i="180"/>
  <c r="H94" i="180"/>
  <c r="H93" i="180"/>
  <c r="H91" i="180"/>
  <c r="H89" i="180"/>
  <c r="H87" i="180"/>
  <c r="H85" i="180"/>
  <c r="H84" i="180"/>
  <c r="H83" i="180"/>
  <c r="H82" i="180"/>
  <c r="H81" i="180"/>
  <c r="H80" i="180"/>
  <c r="H79" i="180"/>
  <c r="H74" i="180"/>
  <c r="H73" i="180"/>
  <c r="H72" i="180"/>
  <c r="H71" i="180"/>
  <c r="H69" i="180"/>
  <c r="H62" i="180"/>
  <c r="H61" i="180"/>
  <c r="H60" i="180"/>
  <c r="H58" i="180"/>
  <c r="H57" i="180"/>
  <c r="H53" i="180"/>
  <c r="H52" i="180"/>
  <c r="H97" i="180"/>
  <c r="H59" i="180"/>
  <c r="H19" i="180"/>
  <c r="E112" i="180"/>
  <c r="H25" i="180"/>
  <c r="H38" i="180"/>
  <c r="H42" i="180"/>
  <c r="H32" i="180"/>
  <c r="H36" i="180"/>
  <c r="H39" i="180"/>
  <c r="H113" i="180"/>
  <c r="H28" i="180"/>
  <c r="H40" i="180"/>
  <c r="H44" i="180"/>
  <c r="H26" i="180"/>
  <c r="H27" i="180"/>
  <c r="H37" i="180"/>
  <c r="H24" i="180"/>
  <c r="H43" i="180"/>
  <c r="H41" i="180"/>
  <c r="H23" i="180"/>
  <c r="H46" i="180"/>
  <c r="H114" i="180"/>
  <c r="H45" i="180"/>
  <c r="H115" i="180"/>
  <c r="H21" i="180"/>
  <c r="H20" i="180"/>
  <c r="E111" i="180"/>
  <c r="I28" i="180"/>
  <c r="J96" i="180" l="1"/>
  <c r="J95" i="180"/>
  <c r="J94" i="180"/>
  <c r="J93" i="180"/>
  <c r="J91" i="180"/>
  <c r="J89" i="180"/>
  <c r="J87" i="180"/>
  <c r="J85" i="180"/>
  <c r="J84" i="180"/>
  <c r="J83" i="180"/>
  <c r="J82" i="180"/>
  <c r="J81" i="180"/>
  <c r="J80" i="180"/>
  <c r="J58" i="180"/>
  <c r="J57" i="180"/>
  <c r="J53" i="180"/>
  <c r="J52" i="180"/>
  <c r="J79" i="180"/>
  <c r="J74" i="180"/>
  <c r="J73" i="180"/>
  <c r="J72" i="180"/>
  <c r="J71" i="180"/>
  <c r="J69" i="180"/>
  <c r="J62" i="180"/>
  <c r="J61" i="180"/>
  <c r="J60" i="180"/>
  <c r="J97" i="180"/>
  <c r="J59" i="180"/>
  <c r="J19" i="180"/>
  <c r="F111" i="180"/>
  <c r="E116" i="180"/>
  <c r="F116" i="180" s="1"/>
  <c r="K28" i="180"/>
  <c r="J24" i="180"/>
  <c r="J32" i="180"/>
  <c r="J37" i="180"/>
  <c r="J41" i="180"/>
  <c r="J45" i="180"/>
  <c r="J21" i="180"/>
  <c r="J25" i="180"/>
  <c r="J40" i="180"/>
  <c r="J43" i="180"/>
  <c r="J36" i="180"/>
  <c r="J46" i="180"/>
  <c r="J113" i="180"/>
  <c r="J44" i="180"/>
  <c r="J23" i="180"/>
  <c r="J26" i="180"/>
  <c r="J38" i="180"/>
  <c r="J114" i="180"/>
  <c r="J28" i="180"/>
  <c r="J27" i="180"/>
  <c r="J39" i="180"/>
  <c r="J115" i="180"/>
  <c r="J42" i="180"/>
  <c r="J20" i="180"/>
  <c r="G112" i="180"/>
  <c r="G111" i="180"/>
  <c r="F112" i="180"/>
  <c r="L19" i="180" l="1"/>
  <c r="L96" i="180"/>
  <c r="L95" i="180"/>
  <c r="L94" i="180"/>
  <c r="L93" i="180"/>
  <c r="L91" i="180"/>
  <c r="L89" i="180"/>
  <c r="L87" i="180"/>
  <c r="L85" i="180"/>
  <c r="L84" i="180"/>
  <c r="L83" i="180"/>
  <c r="L82" i="180"/>
  <c r="L81" i="180"/>
  <c r="L80" i="180"/>
  <c r="L79" i="180"/>
  <c r="L74" i="180"/>
  <c r="L73" i="180"/>
  <c r="L72" i="180"/>
  <c r="L71" i="180"/>
  <c r="L69" i="180"/>
  <c r="L62" i="180"/>
  <c r="L61" i="180"/>
  <c r="L60" i="180"/>
  <c r="L58" i="180"/>
  <c r="L57" i="180"/>
  <c r="L53" i="180"/>
  <c r="L52" i="180"/>
  <c r="L97" i="180"/>
  <c r="L59" i="180"/>
  <c r="L23" i="180"/>
  <c r="L27" i="180"/>
  <c r="L36" i="180"/>
  <c r="L40" i="180"/>
  <c r="L44" i="180"/>
  <c r="L26" i="180"/>
  <c r="L28" i="180"/>
  <c r="L37" i="180"/>
  <c r="L115" i="180"/>
  <c r="L24" i="180"/>
  <c r="L39" i="180"/>
  <c r="L43" i="180"/>
  <c r="L114" i="180"/>
  <c r="L32" i="180"/>
  <c r="L38" i="180"/>
  <c r="L21" i="180"/>
  <c r="L25" i="180"/>
  <c r="L41" i="180"/>
  <c r="L46" i="180"/>
  <c r="L45" i="180"/>
  <c r="L42" i="180"/>
  <c r="L113" i="180"/>
  <c r="L20" i="180"/>
  <c r="M28" i="180"/>
  <c r="N19" i="180" s="1"/>
  <c r="G116" i="180"/>
  <c r="H116" i="180" s="1"/>
  <c r="H111" i="180"/>
  <c r="H112" i="180"/>
  <c r="I112" i="180"/>
  <c r="I111" i="180"/>
  <c r="N96" i="180" l="1"/>
  <c r="N94" i="180"/>
  <c r="N91" i="180"/>
  <c r="N87" i="180"/>
  <c r="N84" i="180"/>
  <c r="N82" i="180"/>
  <c r="N80" i="180"/>
  <c r="N79" i="180"/>
  <c r="N74" i="180"/>
  <c r="N73" i="180"/>
  <c r="N72" i="180"/>
  <c r="N71" i="180"/>
  <c r="N69" i="180"/>
  <c r="N62" i="180"/>
  <c r="N61" i="180"/>
  <c r="N60" i="180"/>
  <c r="N95" i="180"/>
  <c r="N93" i="180"/>
  <c r="N89" i="180"/>
  <c r="N85" i="180"/>
  <c r="N83" i="180"/>
  <c r="N81" i="180"/>
  <c r="N58" i="180"/>
  <c r="N57" i="180"/>
  <c r="N53" i="180"/>
  <c r="N52" i="180"/>
  <c r="N97" i="180"/>
  <c r="N59" i="180"/>
  <c r="J112" i="180"/>
  <c r="O28" i="180"/>
  <c r="N21" i="180"/>
  <c r="N26" i="180"/>
  <c r="N39" i="180"/>
  <c r="N43" i="180"/>
  <c r="N23" i="180"/>
  <c r="N38" i="180"/>
  <c r="N41" i="180"/>
  <c r="N44" i="180"/>
  <c r="N46" i="180"/>
  <c r="N114" i="180"/>
  <c r="N27" i="180"/>
  <c r="N28" i="180"/>
  <c r="N42" i="180"/>
  <c r="N36" i="180"/>
  <c r="N37" i="180"/>
  <c r="N115" i="180"/>
  <c r="N45" i="180"/>
  <c r="N113" i="180"/>
  <c r="N25" i="180"/>
  <c r="N32" i="180"/>
  <c r="N40" i="180"/>
  <c r="N24" i="180"/>
  <c r="N20" i="180"/>
  <c r="J111" i="180"/>
  <c r="I116" i="180"/>
  <c r="J116" i="180" s="1"/>
  <c r="K112" i="180"/>
  <c r="K111" i="180"/>
  <c r="P96" i="180" l="1"/>
  <c r="P95" i="180"/>
  <c r="P94" i="180"/>
  <c r="P93" i="180"/>
  <c r="P91" i="180"/>
  <c r="P89" i="180"/>
  <c r="P87" i="180"/>
  <c r="P85" i="180"/>
  <c r="P84" i="180"/>
  <c r="P83" i="180"/>
  <c r="P82" i="180"/>
  <c r="P81" i="180"/>
  <c r="P80" i="180"/>
  <c r="P58" i="180"/>
  <c r="P57" i="180"/>
  <c r="P53" i="180"/>
  <c r="P52" i="180"/>
  <c r="P79" i="180"/>
  <c r="P74" i="180"/>
  <c r="P73" i="180"/>
  <c r="P72" i="180"/>
  <c r="P71" i="180"/>
  <c r="P69" i="180"/>
  <c r="P62" i="180"/>
  <c r="P61" i="180"/>
  <c r="P60" i="180"/>
  <c r="P97" i="180"/>
  <c r="P59" i="180"/>
  <c r="M111" i="180"/>
  <c r="P25" i="180"/>
  <c r="P38" i="180"/>
  <c r="P42" i="180"/>
  <c r="P24" i="180"/>
  <c r="P27" i="180"/>
  <c r="P45" i="180"/>
  <c r="P113" i="180"/>
  <c r="P23" i="180"/>
  <c r="P115" i="180"/>
  <c r="P28" i="180"/>
  <c r="P39" i="180"/>
  <c r="P40" i="180"/>
  <c r="P41" i="180"/>
  <c r="P46" i="180"/>
  <c r="P26" i="180"/>
  <c r="P114" i="180"/>
  <c r="P21" i="180"/>
  <c r="P37" i="180"/>
  <c r="P44" i="180"/>
  <c r="P43" i="180"/>
  <c r="P32" i="180"/>
  <c r="P36" i="180"/>
  <c r="P20" i="180"/>
  <c r="Q28" i="180"/>
  <c r="M112" i="180"/>
  <c r="K116" i="180"/>
  <c r="L116" i="180" s="1"/>
  <c r="L111" i="180"/>
  <c r="L112" i="180"/>
  <c r="P19" i="180"/>
  <c r="R96" i="180" l="1"/>
  <c r="R95" i="180"/>
  <c r="R94" i="180"/>
  <c r="R93" i="180"/>
  <c r="R91" i="180"/>
  <c r="R89" i="180"/>
  <c r="R87" i="180"/>
  <c r="R85" i="180"/>
  <c r="R84" i="180"/>
  <c r="R83" i="180"/>
  <c r="R82" i="180"/>
  <c r="R81" i="180"/>
  <c r="R80" i="180"/>
  <c r="R79" i="180"/>
  <c r="R58" i="180"/>
  <c r="R57" i="180"/>
  <c r="R53" i="180"/>
  <c r="R52" i="180"/>
  <c r="R74" i="180"/>
  <c r="R73" i="180"/>
  <c r="R72" i="180"/>
  <c r="R71" i="180"/>
  <c r="R69" i="180"/>
  <c r="R62" i="180"/>
  <c r="R61" i="180"/>
  <c r="R60" i="180"/>
  <c r="R97" i="180"/>
  <c r="R59" i="180"/>
  <c r="R19" i="180"/>
  <c r="R24" i="180"/>
  <c r="R32" i="180"/>
  <c r="R37" i="180"/>
  <c r="R41" i="180"/>
  <c r="R36" i="180"/>
  <c r="R39" i="180"/>
  <c r="R42" i="180"/>
  <c r="R21" i="180"/>
  <c r="R26" i="180"/>
  <c r="R38" i="180"/>
  <c r="R45" i="180"/>
  <c r="R43" i="180"/>
  <c r="R44" i="180"/>
  <c r="R114" i="180"/>
  <c r="R23" i="180"/>
  <c r="R28" i="180"/>
  <c r="R46" i="180"/>
  <c r="R115" i="180"/>
  <c r="R113" i="180"/>
  <c r="R25" i="180"/>
  <c r="R40" i="180"/>
  <c r="R27" i="180"/>
  <c r="R20" i="180"/>
  <c r="N111" i="180"/>
  <c r="M116" i="180"/>
  <c r="N116" i="180" s="1"/>
  <c r="O112" i="180"/>
  <c r="N112" i="180"/>
  <c r="S28" i="180"/>
  <c r="O111" i="180"/>
  <c r="T96" i="180" l="1"/>
  <c r="T95" i="180"/>
  <c r="T94" i="180"/>
  <c r="T93" i="180"/>
  <c r="T91" i="180"/>
  <c r="T89" i="180"/>
  <c r="T87" i="180"/>
  <c r="T85" i="180"/>
  <c r="T84" i="180"/>
  <c r="T83" i="180"/>
  <c r="T82" i="180"/>
  <c r="T81" i="180"/>
  <c r="T80" i="180"/>
  <c r="T79" i="180"/>
  <c r="T58" i="180"/>
  <c r="T57" i="180"/>
  <c r="T53" i="180"/>
  <c r="T52" i="180"/>
  <c r="T71" i="180"/>
  <c r="T60" i="180"/>
  <c r="T74" i="180"/>
  <c r="T69" i="180"/>
  <c r="T73" i="180"/>
  <c r="T62" i="180"/>
  <c r="T72" i="180"/>
  <c r="T61" i="180"/>
  <c r="T97" i="180"/>
  <c r="T59" i="180"/>
  <c r="T23" i="180"/>
  <c r="T27" i="180"/>
  <c r="T36" i="180"/>
  <c r="T40" i="180"/>
  <c r="T44" i="180"/>
  <c r="T21" i="180"/>
  <c r="T25" i="180"/>
  <c r="T32" i="180"/>
  <c r="T43" i="180"/>
  <c r="T115" i="180"/>
  <c r="T37" i="180"/>
  <c r="T41" i="180"/>
  <c r="T46" i="180"/>
  <c r="T113" i="180"/>
  <c r="T42" i="180"/>
  <c r="T45" i="180"/>
  <c r="T38" i="180"/>
  <c r="T26" i="180"/>
  <c r="T28" i="180"/>
  <c r="T114" i="180"/>
  <c r="T39" i="180"/>
  <c r="T24" i="180"/>
  <c r="T20" i="180"/>
  <c r="O116" i="180"/>
  <c r="P116" i="180" s="1"/>
  <c r="P111" i="180"/>
  <c r="Q112" i="180"/>
  <c r="T19" i="180"/>
  <c r="P112" i="180"/>
  <c r="Q111" i="180"/>
  <c r="S112" i="180" l="1"/>
  <c r="R111" i="180"/>
  <c r="Q116" i="180"/>
  <c r="R116" i="180" s="1"/>
  <c r="R112" i="180"/>
  <c r="S111" i="180"/>
  <c r="S116" i="180" l="1"/>
  <c r="T116" i="180" s="1"/>
  <c r="T111" i="180"/>
  <c r="T112" i="180"/>
  <c r="H31" i="180" l="1"/>
  <c r="G33" i="180"/>
  <c r="H33" i="180" s="1"/>
  <c r="J31" i="180"/>
  <c r="I33" i="180"/>
  <c r="J33" i="180" s="1"/>
  <c r="L31" i="180" l="1"/>
  <c r="K33" i="180"/>
  <c r="L33" i="180" l="1"/>
  <c r="M33" i="180" l="1"/>
  <c r="N31" i="180"/>
  <c r="N33" i="180" l="1"/>
  <c r="O33" i="180" l="1"/>
  <c r="P31" i="180"/>
  <c r="P33" i="180" l="1"/>
  <c r="Q33" i="180" l="1"/>
  <c r="R31" i="180"/>
  <c r="R33" i="180" l="1"/>
  <c r="T31" i="180"/>
  <c r="S33" i="180"/>
  <c r="T33" i="180"/>
  <c r="G33" i="181"/>
  <c r="I33" i="181"/>
  <c r="M33" i="181"/>
  <c r="O33" i="181"/>
  <c r="S33" i="181"/>
  <c r="C33" i="181"/>
  <c r="C28" i="181" l="1"/>
  <c r="K33" i="181"/>
  <c r="U33" i="181"/>
  <c r="E33" i="181"/>
  <c r="D33" i="181"/>
  <c r="Q33" i="181"/>
  <c r="D19" i="181" l="1"/>
  <c r="D95" i="181"/>
  <c r="D89" i="181"/>
  <c r="D83" i="181"/>
  <c r="D79" i="181"/>
  <c r="D71" i="181"/>
  <c r="D60" i="181"/>
  <c r="D53" i="181"/>
  <c r="D97" i="181"/>
  <c r="D94" i="181"/>
  <c r="D87" i="181"/>
  <c r="D82" i="181"/>
  <c r="D74" i="181"/>
  <c r="D69" i="181"/>
  <c r="D59" i="181"/>
  <c r="D52" i="181"/>
  <c r="D96" i="181"/>
  <c r="D84" i="181"/>
  <c r="D72" i="181"/>
  <c r="D57" i="181"/>
  <c r="D91" i="181"/>
  <c r="D61" i="181"/>
  <c r="D93" i="181"/>
  <c r="D81" i="181"/>
  <c r="D62" i="181"/>
  <c r="D80" i="181"/>
  <c r="D85" i="181"/>
  <c r="D58" i="181"/>
  <c r="D73" i="181"/>
  <c r="E28" i="181"/>
  <c r="D21" i="181"/>
  <c r="D23" i="181"/>
  <c r="D39" i="181"/>
  <c r="D40" i="181"/>
  <c r="D37" i="181"/>
  <c r="D38" i="181"/>
  <c r="D45" i="181"/>
  <c r="D46" i="181"/>
  <c r="D24" i="181"/>
  <c r="D25" i="181"/>
  <c r="D32" i="181"/>
  <c r="D41" i="181"/>
  <c r="D42" i="181"/>
  <c r="D43" i="181"/>
  <c r="D115" i="181"/>
  <c r="D27" i="181"/>
  <c r="D113" i="181"/>
  <c r="D114" i="181"/>
  <c r="D20" i="181"/>
  <c r="D26" i="181"/>
  <c r="D28" i="181"/>
  <c r="D36" i="181"/>
  <c r="D44" i="181"/>
  <c r="D31" i="181"/>
  <c r="F33" i="181" l="1"/>
  <c r="F96" i="181"/>
  <c r="F91" i="181"/>
  <c r="F84" i="181"/>
  <c r="F80" i="181"/>
  <c r="F72" i="181"/>
  <c r="F61" i="181"/>
  <c r="F52" i="181"/>
  <c r="F97" i="181"/>
  <c r="F95" i="181"/>
  <c r="F89" i="181"/>
  <c r="F83" i="181"/>
  <c r="F79" i="181"/>
  <c r="F71" i="181"/>
  <c r="F60" i="181"/>
  <c r="F58" i="181"/>
  <c r="F94" i="181"/>
  <c r="F87" i="181"/>
  <c r="F82" i="181"/>
  <c r="F74" i="181"/>
  <c r="F69" i="181"/>
  <c r="F57" i="181"/>
  <c r="F93" i="181"/>
  <c r="F85" i="181"/>
  <c r="F81" i="181"/>
  <c r="F73" i="181"/>
  <c r="F62" i="181"/>
  <c r="F53" i="181"/>
  <c r="F59" i="181"/>
  <c r="F23" i="181"/>
  <c r="F25" i="181"/>
  <c r="F27" i="181"/>
  <c r="F28" i="181"/>
  <c r="F36" i="181"/>
  <c r="F38" i="181"/>
  <c r="F40" i="181"/>
  <c r="F42" i="181"/>
  <c r="F44" i="181"/>
  <c r="F46" i="181"/>
  <c r="F114" i="181"/>
  <c r="F24" i="181"/>
  <c r="F32" i="181"/>
  <c r="F41" i="181"/>
  <c r="F113" i="181"/>
  <c r="F21" i="181"/>
  <c r="F39" i="181"/>
  <c r="F26" i="181"/>
  <c r="F43" i="181"/>
  <c r="F45" i="181"/>
  <c r="F37" i="181"/>
  <c r="F115" i="181"/>
  <c r="F31" i="181"/>
  <c r="F20" i="181"/>
  <c r="G28" i="181"/>
  <c r="C112" i="181"/>
  <c r="C111" i="181"/>
  <c r="F19" i="181"/>
  <c r="H96" i="181" l="1"/>
  <c r="H95" i="181"/>
  <c r="H94" i="181"/>
  <c r="H93" i="181"/>
  <c r="H91" i="181"/>
  <c r="H89" i="181"/>
  <c r="H87" i="181"/>
  <c r="H85" i="181"/>
  <c r="H84" i="181"/>
  <c r="H83" i="181"/>
  <c r="H82" i="181"/>
  <c r="H81" i="181"/>
  <c r="H80" i="181"/>
  <c r="H79" i="181"/>
  <c r="H74" i="181"/>
  <c r="H58" i="181"/>
  <c r="H57" i="181"/>
  <c r="H53" i="181"/>
  <c r="H52" i="181"/>
  <c r="H97" i="181"/>
  <c r="H73" i="181"/>
  <c r="H72" i="181"/>
  <c r="H71" i="181"/>
  <c r="H69" i="181"/>
  <c r="H62" i="181"/>
  <c r="H61" i="181"/>
  <c r="H60" i="181"/>
  <c r="H59" i="181"/>
  <c r="H19" i="181"/>
  <c r="E111" i="181"/>
  <c r="D112" i="181"/>
  <c r="H25" i="181"/>
  <c r="H26" i="181"/>
  <c r="H42" i="181"/>
  <c r="H43" i="181"/>
  <c r="H114" i="181"/>
  <c r="H115" i="181"/>
  <c r="H23" i="181"/>
  <c r="H24" i="181"/>
  <c r="H28" i="181"/>
  <c r="H32" i="181"/>
  <c r="H40" i="181"/>
  <c r="H41" i="181"/>
  <c r="H113" i="181"/>
  <c r="H27" i="181"/>
  <c r="H36" i="181"/>
  <c r="H37" i="181"/>
  <c r="H44" i="181"/>
  <c r="H45" i="181"/>
  <c r="H21" i="181"/>
  <c r="H39" i="181"/>
  <c r="H38" i="181"/>
  <c r="H46" i="181"/>
  <c r="H31" i="181"/>
  <c r="H33" i="181"/>
  <c r="H20" i="181"/>
  <c r="C116" i="181"/>
  <c r="D116" i="181" s="1"/>
  <c r="D111" i="181"/>
  <c r="I28" i="181"/>
  <c r="E112" i="181"/>
  <c r="J58" i="181" l="1"/>
  <c r="J57" i="181"/>
  <c r="J53" i="181"/>
  <c r="J52" i="181"/>
  <c r="J97" i="181"/>
  <c r="J96" i="181"/>
  <c r="J95" i="181"/>
  <c r="J94" i="181"/>
  <c r="J93" i="181"/>
  <c r="J91" i="181"/>
  <c r="J89" i="181"/>
  <c r="J87" i="181"/>
  <c r="J85" i="181"/>
  <c r="J84" i="181"/>
  <c r="J83" i="181"/>
  <c r="J82" i="181"/>
  <c r="J81" i="181"/>
  <c r="J80" i="181"/>
  <c r="J79" i="181"/>
  <c r="J74" i="181"/>
  <c r="J73" i="181"/>
  <c r="J72" i="181"/>
  <c r="J71" i="181"/>
  <c r="J69" i="181"/>
  <c r="J62" i="181"/>
  <c r="J61" i="181"/>
  <c r="J60" i="181"/>
  <c r="J59" i="181"/>
  <c r="J19" i="181"/>
  <c r="F112" i="181"/>
  <c r="J21" i="181"/>
  <c r="J24" i="181"/>
  <c r="J26" i="181"/>
  <c r="J28" i="181"/>
  <c r="J32" i="181"/>
  <c r="J37" i="181"/>
  <c r="J39" i="181"/>
  <c r="J41" i="181"/>
  <c r="J43" i="181"/>
  <c r="J45" i="181"/>
  <c r="J113" i="181"/>
  <c r="J115" i="181"/>
  <c r="J27" i="181"/>
  <c r="J36" i="181"/>
  <c r="J44" i="181"/>
  <c r="J25" i="181"/>
  <c r="J42" i="181"/>
  <c r="J114" i="181"/>
  <c r="J38" i="181"/>
  <c r="J46" i="181"/>
  <c r="J40" i="181"/>
  <c r="J23" i="181"/>
  <c r="J33" i="181"/>
  <c r="J31" i="181"/>
  <c r="J20" i="181"/>
  <c r="F111" i="181"/>
  <c r="E116" i="181"/>
  <c r="F116" i="181" s="1"/>
  <c r="G112" i="181"/>
  <c r="K28" i="181"/>
  <c r="G111" i="181"/>
  <c r="L96" i="181" l="1"/>
  <c r="L95" i="181"/>
  <c r="L94" i="181"/>
  <c r="L93" i="181"/>
  <c r="L91" i="181"/>
  <c r="L89" i="181"/>
  <c r="L87" i="181"/>
  <c r="L85" i="181"/>
  <c r="L84" i="181"/>
  <c r="L83" i="181"/>
  <c r="L82" i="181"/>
  <c r="L81" i="181"/>
  <c r="L80" i="181"/>
  <c r="L79" i="181"/>
  <c r="L74" i="181"/>
  <c r="L73" i="181"/>
  <c r="L72" i="181"/>
  <c r="L71" i="181"/>
  <c r="L69" i="181"/>
  <c r="L62" i="181"/>
  <c r="L61" i="181"/>
  <c r="L60" i="181"/>
  <c r="L97" i="181"/>
  <c r="L58" i="181"/>
  <c r="L57" i="181"/>
  <c r="L53" i="181"/>
  <c r="L52" i="181"/>
  <c r="L59" i="181"/>
  <c r="L19" i="181"/>
  <c r="H112" i="181"/>
  <c r="M28" i="181"/>
  <c r="H111" i="181"/>
  <c r="G116" i="181"/>
  <c r="H116" i="181" s="1"/>
  <c r="I111" i="181"/>
  <c r="I112" i="181"/>
  <c r="L28" i="181"/>
  <c r="L37" i="181"/>
  <c r="L38" i="181"/>
  <c r="L45" i="181"/>
  <c r="L46" i="181"/>
  <c r="L26" i="181"/>
  <c r="L27" i="181"/>
  <c r="L36" i="181"/>
  <c r="L43" i="181"/>
  <c r="L44" i="181"/>
  <c r="L115" i="181"/>
  <c r="L21" i="181"/>
  <c r="L23" i="181"/>
  <c r="L39" i="181"/>
  <c r="L40" i="181"/>
  <c r="L24" i="181"/>
  <c r="L41" i="181"/>
  <c r="L42" i="181"/>
  <c r="L25" i="181"/>
  <c r="L113" i="181"/>
  <c r="L114" i="181"/>
  <c r="L32" i="181"/>
  <c r="L31" i="181"/>
  <c r="L33" i="181"/>
  <c r="L20" i="181"/>
  <c r="N97" i="181" l="1"/>
  <c r="N73" i="181"/>
  <c r="N72" i="181"/>
  <c r="N71" i="181"/>
  <c r="N69" i="181"/>
  <c r="N62" i="181"/>
  <c r="N61" i="181"/>
  <c r="N60" i="181"/>
  <c r="N95" i="181"/>
  <c r="N89" i="181"/>
  <c r="N85" i="181"/>
  <c r="N81" i="181"/>
  <c r="N79" i="181"/>
  <c r="N96" i="181"/>
  <c r="N94" i="181"/>
  <c r="N91" i="181"/>
  <c r="N87" i="181"/>
  <c r="N84" i="181"/>
  <c r="N82" i="181"/>
  <c r="N80" i="181"/>
  <c r="N74" i="181"/>
  <c r="N58" i="181"/>
  <c r="N57" i="181"/>
  <c r="N53" i="181"/>
  <c r="N52" i="181"/>
  <c r="N93" i="181"/>
  <c r="N83" i="181"/>
  <c r="N59" i="181"/>
  <c r="N19" i="181"/>
  <c r="J112" i="181"/>
  <c r="K111" i="181"/>
  <c r="K112" i="181"/>
  <c r="O28" i="181"/>
  <c r="J111" i="181"/>
  <c r="I116" i="181"/>
  <c r="J116" i="181" s="1"/>
  <c r="N23" i="181"/>
  <c r="N25" i="181"/>
  <c r="N27" i="181"/>
  <c r="N28" i="181"/>
  <c r="N36" i="181"/>
  <c r="N38" i="181"/>
  <c r="N40" i="181"/>
  <c r="N42" i="181"/>
  <c r="N44" i="181"/>
  <c r="N46" i="181"/>
  <c r="N114" i="181"/>
  <c r="N21" i="181"/>
  <c r="N39" i="181"/>
  <c r="N37" i="181"/>
  <c r="N45" i="181"/>
  <c r="N24" i="181"/>
  <c r="N32" i="181"/>
  <c r="N41" i="181"/>
  <c r="N26" i="181"/>
  <c r="N43" i="181"/>
  <c r="N113" i="181"/>
  <c r="N115" i="181"/>
  <c r="N33" i="181"/>
  <c r="N31" i="181"/>
  <c r="N20" i="181"/>
  <c r="P96" i="181" l="1"/>
  <c r="P95" i="181"/>
  <c r="P94" i="181"/>
  <c r="P93" i="181"/>
  <c r="P91" i="181"/>
  <c r="P89" i="181"/>
  <c r="P87" i="181"/>
  <c r="P85" i="181"/>
  <c r="P84" i="181"/>
  <c r="P83" i="181"/>
  <c r="P82" i="181"/>
  <c r="P81" i="181"/>
  <c r="P80" i="181"/>
  <c r="P79" i="181"/>
  <c r="P74" i="181"/>
  <c r="P58" i="181"/>
  <c r="P57" i="181"/>
  <c r="P53" i="181"/>
  <c r="P52" i="181"/>
  <c r="P72" i="181"/>
  <c r="P71" i="181"/>
  <c r="P62" i="181"/>
  <c r="P61" i="181"/>
  <c r="P97" i="181"/>
  <c r="P73" i="181"/>
  <c r="P69" i="181"/>
  <c r="P60" i="181"/>
  <c r="P59" i="181"/>
  <c r="P19" i="181"/>
  <c r="L111" i="181"/>
  <c r="K116" i="181"/>
  <c r="L116" i="181" s="1"/>
  <c r="M111" i="181"/>
  <c r="M112" i="181"/>
  <c r="P23" i="181"/>
  <c r="P24" i="181"/>
  <c r="P32" i="181"/>
  <c r="P40" i="181"/>
  <c r="P41" i="181"/>
  <c r="P113" i="181"/>
  <c r="P21" i="181"/>
  <c r="P38" i="181"/>
  <c r="P39" i="181"/>
  <c r="P46" i="181"/>
  <c r="P25" i="181"/>
  <c r="P26" i="181"/>
  <c r="P28" i="181"/>
  <c r="P42" i="181"/>
  <c r="P43" i="181"/>
  <c r="P36" i="181"/>
  <c r="P45" i="181"/>
  <c r="P44" i="181"/>
  <c r="P114" i="181"/>
  <c r="P115" i="181"/>
  <c r="P27" i="181"/>
  <c r="P31" i="181"/>
  <c r="P37" i="181"/>
  <c r="P33" i="181"/>
  <c r="P20" i="181"/>
  <c r="L112" i="181"/>
  <c r="Q28" i="181"/>
  <c r="R58" i="181" l="1"/>
  <c r="R57" i="181"/>
  <c r="R53" i="181"/>
  <c r="R52" i="181"/>
  <c r="R97" i="181"/>
  <c r="R96" i="181"/>
  <c r="R95" i="181"/>
  <c r="R94" i="181"/>
  <c r="R93" i="181"/>
  <c r="R91" i="181"/>
  <c r="R89" i="181"/>
  <c r="R87" i="181"/>
  <c r="R85" i="181"/>
  <c r="R84" i="181"/>
  <c r="R83" i="181"/>
  <c r="R82" i="181"/>
  <c r="R81" i="181"/>
  <c r="R80" i="181"/>
  <c r="R79" i="181"/>
  <c r="R74" i="181"/>
  <c r="R73" i="181"/>
  <c r="R72" i="181"/>
  <c r="R71" i="181"/>
  <c r="R69" i="181"/>
  <c r="R62" i="181"/>
  <c r="R61" i="181"/>
  <c r="R60" i="181"/>
  <c r="R59" i="181"/>
  <c r="R19" i="181"/>
  <c r="O112" i="181"/>
  <c r="R21" i="181"/>
  <c r="R24" i="181"/>
  <c r="R26" i="181"/>
  <c r="R28" i="181"/>
  <c r="R32" i="181"/>
  <c r="R37" i="181"/>
  <c r="R39" i="181"/>
  <c r="R41" i="181"/>
  <c r="R43" i="181"/>
  <c r="R45" i="181"/>
  <c r="R113" i="181"/>
  <c r="R115" i="181"/>
  <c r="R25" i="181"/>
  <c r="R42" i="181"/>
  <c r="R114" i="181"/>
  <c r="R23" i="181"/>
  <c r="R40" i="181"/>
  <c r="R27" i="181"/>
  <c r="R36" i="181"/>
  <c r="R44" i="181"/>
  <c r="R38" i="181"/>
  <c r="R46" i="181"/>
  <c r="R31" i="181"/>
  <c r="R33" i="181"/>
  <c r="R20" i="181"/>
  <c r="O111" i="181"/>
  <c r="N112" i="181"/>
  <c r="N111" i="181"/>
  <c r="M116" i="181"/>
  <c r="N116" i="181" s="1"/>
  <c r="S28" i="181"/>
  <c r="T96" i="181" l="1"/>
  <c r="T95" i="181"/>
  <c r="T94" i="181"/>
  <c r="T93" i="181"/>
  <c r="T91" i="181"/>
  <c r="T89" i="181"/>
  <c r="T87" i="181"/>
  <c r="T85" i="181"/>
  <c r="T84" i="181"/>
  <c r="T83" i="181"/>
  <c r="T82" i="181"/>
  <c r="T81" i="181"/>
  <c r="T80" i="181"/>
  <c r="T79" i="181"/>
  <c r="T74" i="181"/>
  <c r="T73" i="181"/>
  <c r="T72" i="181"/>
  <c r="T71" i="181"/>
  <c r="T69" i="181"/>
  <c r="T62" i="181"/>
  <c r="T61" i="181"/>
  <c r="T60" i="181"/>
  <c r="T58" i="181"/>
  <c r="T57" i="181"/>
  <c r="T53" i="181"/>
  <c r="T52" i="181"/>
  <c r="T97" i="181"/>
  <c r="T59" i="181"/>
  <c r="O116" i="181"/>
  <c r="P116" i="181" s="1"/>
  <c r="P111" i="181"/>
  <c r="U28" i="181"/>
  <c r="V59" i="181" s="1"/>
  <c r="T26" i="181"/>
  <c r="T27" i="181"/>
  <c r="T36" i="181"/>
  <c r="T43" i="181"/>
  <c r="T44" i="181"/>
  <c r="T115" i="181"/>
  <c r="T24" i="181"/>
  <c r="T25" i="181"/>
  <c r="T32" i="181"/>
  <c r="T41" i="181"/>
  <c r="T42" i="181"/>
  <c r="T113" i="181"/>
  <c r="T114" i="181"/>
  <c r="T37" i="181"/>
  <c r="T38" i="181"/>
  <c r="T45" i="181"/>
  <c r="T46" i="181"/>
  <c r="T40" i="181"/>
  <c r="T21" i="181"/>
  <c r="T23" i="181"/>
  <c r="T39" i="181"/>
  <c r="T28" i="181"/>
  <c r="T31" i="181"/>
  <c r="T33" i="181"/>
  <c r="T20" i="181"/>
  <c r="Q111" i="181"/>
  <c r="T19" i="181"/>
  <c r="Q112" i="181"/>
  <c r="P112" i="181"/>
  <c r="V19" i="181" l="1"/>
  <c r="R111" i="181"/>
  <c r="Q116" i="181"/>
  <c r="R116" i="181" s="1"/>
  <c r="V23" i="181"/>
  <c r="V25" i="181"/>
  <c r="V27" i="181"/>
  <c r="V28" i="181"/>
  <c r="V36" i="181"/>
  <c r="V38" i="181"/>
  <c r="V40" i="181"/>
  <c r="V42" i="181"/>
  <c r="V44" i="181"/>
  <c r="V46" i="181"/>
  <c r="V114" i="181"/>
  <c r="V37" i="181"/>
  <c r="V45" i="181"/>
  <c r="V26" i="181"/>
  <c r="V43" i="181"/>
  <c r="V115" i="181"/>
  <c r="V21" i="181"/>
  <c r="V39" i="181"/>
  <c r="V113" i="181"/>
  <c r="V24" i="181"/>
  <c r="V32" i="181"/>
  <c r="V41" i="181"/>
  <c r="V31" i="181"/>
  <c r="V33" i="181"/>
  <c r="V20" i="181"/>
  <c r="R112" i="181"/>
  <c r="S112" i="181"/>
  <c r="S111" i="181"/>
  <c r="T112" i="181" l="1"/>
  <c r="V72" i="181"/>
  <c r="V96" i="181"/>
  <c r="V83" i="181"/>
  <c r="V97" i="181"/>
  <c r="V81" i="181"/>
  <c r="V82" i="181"/>
  <c r="T111" i="181"/>
  <c r="S116" i="181"/>
  <c r="T116" i="181" s="1"/>
  <c r="V52" i="181"/>
  <c r="V60" i="181"/>
  <c r="V80" i="181"/>
  <c r="V95" i="181"/>
  <c r="V79" i="181"/>
  <c r="V93" i="181"/>
  <c r="V61" i="181"/>
  <c r="V94" i="181"/>
  <c r="V62" i="181"/>
  <c r="U112" i="181"/>
  <c r="V84" i="181"/>
  <c r="V87" i="181"/>
  <c r="V71" i="181"/>
  <c r="V85" i="181"/>
  <c r="V69" i="181"/>
  <c r="V53" i="181"/>
  <c r="V91" i="181"/>
  <c r="U111" i="181"/>
  <c r="V89" i="181"/>
  <c r="V73" i="181"/>
  <c r="V57" i="181"/>
  <c r="V74" i="181"/>
  <c r="V58" i="181"/>
  <c r="V111" i="181" l="1"/>
  <c r="U116" i="181"/>
  <c r="V116" i="181" s="1"/>
  <c r="V112" i="181"/>
  <c r="C14" i="182"/>
  <c r="E14" i="182"/>
  <c r="E33" i="182" s="1"/>
  <c r="G14" i="182"/>
  <c r="I14" i="182"/>
  <c r="I33" i="182" s="1"/>
  <c r="K14" i="182"/>
  <c r="M14" i="182"/>
  <c r="O14" i="182"/>
  <c r="Q14" i="182"/>
  <c r="Q33" i="182" s="1"/>
  <c r="S14" i="182"/>
  <c r="U14" i="182"/>
  <c r="U33" i="182" s="1"/>
  <c r="E28" i="182"/>
  <c r="F28" i="182" s="1"/>
  <c r="G28" i="182"/>
  <c r="M33" i="182"/>
  <c r="E111" i="182"/>
  <c r="H81" i="182" l="1"/>
  <c r="H67" i="182"/>
  <c r="H93" i="182"/>
  <c r="H89" i="182"/>
  <c r="H66" i="182"/>
  <c r="F114" i="182"/>
  <c r="H78" i="182"/>
  <c r="F111" i="182"/>
  <c r="F78" i="182"/>
  <c r="F94" i="182"/>
  <c r="F86" i="182"/>
  <c r="F91" i="182"/>
  <c r="F74" i="182"/>
  <c r="F99" i="182"/>
  <c r="F81" i="182"/>
  <c r="F70" i="182"/>
  <c r="F104" i="182"/>
  <c r="F101" i="182"/>
  <c r="F98" i="182"/>
  <c r="F89" i="182"/>
  <c r="F83" i="182"/>
  <c r="F77" i="182"/>
  <c r="F69" i="182"/>
  <c r="F65" i="182"/>
  <c r="F60" i="182"/>
  <c r="F56" i="182"/>
  <c r="F52" i="182"/>
  <c r="F43" i="182"/>
  <c r="F39" i="182"/>
  <c r="F24" i="182"/>
  <c r="F103" i="182"/>
  <c r="F100" i="182"/>
  <c r="F96" i="182"/>
  <c r="F93" i="182"/>
  <c r="F90" i="182"/>
  <c r="F88" i="182"/>
  <c r="F85" i="182"/>
  <c r="F82" i="182"/>
  <c r="F79" i="182"/>
  <c r="F76" i="182"/>
  <c r="F72" i="182"/>
  <c r="F68" i="182"/>
  <c r="F64" i="182"/>
  <c r="F58" i="182"/>
  <c r="F55" i="182"/>
  <c r="F46" i="182"/>
  <c r="F42" i="182"/>
  <c r="F38" i="182"/>
  <c r="F57" i="182"/>
  <c r="F53" i="182"/>
  <c r="F44" i="182"/>
  <c r="F40" i="182"/>
  <c r="F32" i="182"/>
  <c r="F113" i="182"/>
  <c r="F80" i="182"/>
  <c r="F73" i="182"/>
  <c r="F67" i="182"/>
  <c r="F115" i="182"/>
  <c r="F102" i="182"/>
  <c r="F95" i="182"/>
  <c r="F92" i="182"/>
  <c r="F87" i="182"/>
  <c r="F84" i="182"/>
  <c r="F75" i="182"/>
  <c r="F71" i="182"/>
  <c r="F66" i="182"/>
  <c r="F63" i="182"/>
  <c r="F61" i="182"/>
  <c r="F54" i="182"/>
  <c r="F45" i="182"/>
  <c r="F41" i="182"/>
  <c r="F31" i="182"/>
  <c r="F23" i="182"/>
  <c r="F97" i="182"/>
  <c r="F59" i="182"/>
  <c r="F21" i="182"/>
  <c r="F37" i="182"/>
  <c r="F27" i="182"/>
  <c r="F36" i="182"/>
  <c r="H97" i="182"/>
  <c r="H59" i="182"/>
  <c r="F25" i="182"/>
  <c r="H85" i="182"/>
  <c r="H101" i="182"/>
  <c r="H62" i="182"/>
  <c r="G112" i="182"/>
  <c r="S33" i="182"/>
  <c r="C33" i="182"/>
  <c r="H21" i="182"/>
  <c r="H23" i="182"/>
  <c r="H28" i="182"/>
  <c r="H26" i="182"/>
  <c r="H32" i="182"/>
  <c r="H37" i="182"/>
  <c r="H39" i="182"/>
  <c r="H41" i="182"/>
  <c r="H43" i="182"/>
  <c r="H45" i="182"/>
  <c r="H113" i="182"/>
  <c r="H115" i="182"/>
  <c r="H27" i="182"/>
  <c r="H24" i="182"/>
  <c r="H25" i="182"/>
  <c r="H42" i="182"/>
  <c r="H40" i="182"/>
  <c r="H44" i="182"/>
  <c r="H114" i="182"/>
  <c r="H36" i="182"/>
  <c r="H46" i="182"/>
  <c r="H38" i="182"/>
  <c r="O33" i="182"/>
  <c r="F33" i="182"/>
  <c r="H20" i="182"/>
  <c r="H19" i="182"/>
  <c r="H31" i="182"/>
  <c r="G33" i="182"/>
  <c r="H33" i="182" s="1"/>
  <c r="K33" i="182"/>
  <c r="F19" i="182"/>
  <c r="F26" i="182"/>
  <c r="F20" i="182"/>
  <c r="E105" i="182" l="1"/>
  <c r="F105" i="182" s="1"/>
  <c r="E112" i="182"/>
  <c r="F62" i="182"/>
  <c r="H90" i="182"/>
  <c r="H79" i="182"/>
  <c r="H58" i="182"/>
  <c r="H57" i="182"/>
  <c r="C28" i="182"/>
  <c r="D19" i="182" s="1"/>
  <c r="H100" i="182"/>
  <c r="H72" i="182"/>
  <c r="H104" i="182"/>
  <c r="H71" i="182"/>
  <c r="H102" i="182"/>
  <c r="H86" i="182"/>
  <c r="H64" i="182"/>
  <c r="H91" i="182"/>
  <c r="H74" i="182"/>
  <c r="H52" i="182"/>
  <c r="G105" i="182"/>
  <c r="H105" i="182" s="1"/>
  <c r="H69" i="182"/>
  <c r="H53" i="182"/>
  <c r="H112" i="182"/>
  <c r="I28" i="182"/>
  <c r="J19" i="182" s="1"/>
  <c r="H84" i="182"/>
  <c r="H88" i="182"/>
  <c r="H56" i="182"/>
  <c r="H94" i="182"/>
  <c r="H75" i="182"/>
  <c r="H54" i="182"/>
  <c r="H99" i="182"/>
  <c r="H83" i="182"/>
  <c r="H63" i="182"/>
  <c r="H77" i="182"/>
  <c r="H61" i="182"/>
  <c r="H76" i="182"/>
  <c r="H80" i="182"/>
  <c r="H70" i="182"/>
  <c r="H95" i="182"/>
  <c r="H73" i="182"/>
  <c r="H92" i="182"/>
  <c r="H55" i="182"/>
  <c r="H96" i="182"/>
  <c r="H60" i="182"/>
  <c r="H98" i="182"/>
  <c r="H82" i="182"/>
  <c r="G111" i="182"/>
  <c r="H103" i="182"/>
  <c r="H87" i="182"/>
  <c r="H68" i="182"/>
  <c r="H65" i="182"/>
  <c r="E107" i="182" l="1"/>
  <c r="F107" i="182" s="1"/>
  <c r="F112" i="182"/>
  <c r="E116" i="182"/>
  <c r="F116" i="182" s="1"/>
  <c r="D97" i="182"/>
  <c r="D59" i="182"/>
  <c r="D33" i="182"/>
  <c r="J97" i="182"/>
  <c r="J59" i="182"/>
  <c r="H111" i="182"/>
  <c r="G116" i="182"/>
  <c r="H116" i="182" s="1"/>
  <c r="K28" i="182"/>
  <c r="J21" i="182"/>
  <c r="J24" i="182"/>
  <c r="J25" i="182"/>
  <c r="J27" i="182"/>
  <c r="J36" i="182"/>
  <c r="J38" i="182"/>
  <c r="J40" i="182"/>
  <c r="J42" i="182"/>
  <c r="J44" i="182"/>
  <c r="J46" i="182"/>
  <c r="J114" i="182"/>
  <c r="J23" i="182"/>
  <c r="J28" i="182"/>
  <c r="J32" i="182"/>
  <c r="J39" i="182"/>
  <c r="J113" i="182"/>
  <c r="J41" i="182"/>
  <c r="J43" i="182"/>
  <c r="J115" i="182"/>
  <c r="J26" i="182"/>
  <c r="J45" i="182"/>
  <c r="J31" i="182"/>
  <c r="J37" i="182"/>
  <c r="J33" i="182"/>
  <c r="G107" i="182"/>
  <c r="H107" i="182" s="1"/>
  <c r="D23" i="182"/>
  <c r="D28" i="182"/>
  <c r="D24" i="182"/>
  <c r="D25" i="182"/>
  <c r="D27" i="182"/>
  <c r="D36" i="182"/>
  <c r="D38" i="182"/>
  <c r="D40" i="182"/>
  <c r="D42" i="182"/>
  <c r="D44" i="182"/>
  <c r="D46" i="182"/>
  <c r="D114" i="182"/>
  <c r="D32" i="182"/>
  <c r="D26" i="182"/>
  <c r="D43" i="182"/>
  <c r="D45" i="182"/>
  <c r="D37" i="182"/>
  <c r="D115" i="182"/>
  <c r="D39" i="182"/>
  <c r="D113" i="182"/>
  <c r="D21" i="182"/>
  <c r="D41" i="182"/>
  <c r="D20" i="182"/>
  <c r="D31" i="182"/>
  <c r="J20" i="182"/>
  <c r="L19" i="182" l="1"/>
  <c r="L97" i="182"/>
  <c r="L59" i="182"/>
  <c r="D75" i="182"/>
  <c r="D85" i="182"/>
  <c r="D95" i="182"/>
  <c r="D79" i="182"/>
  <c r="D100" i="182"/>
  <c r="D84" i="182"/>
  <c r="D67" i="182"/>
  <c r="D62" i="182"/>
  <c r="C112" i="182"/>
  <c r="J104" i="182"/>
  <c r="J100" i="182"/>
  <c r="J96" i="182"/>
  <c r="J92" i="182"/>
  <c r="J88" i="182"/>
  <c r="J84" i="182"/>
  <c r="J80" i="182"/>
  <c r="J72" i="182"/>
  <c r="J68" i="182"/>
  <c r="J64" i="182"/>
  <c r="J60" i="182"/>
  <c r="I105" i="182"/>
  <c r="J52" i="182"/>
  <c r="D69" i="182"/>
  <c r="D91" i="182"/>
  <c r="D52" i="182"/>
  <c r="C105" i="182"/>
  <c r="D96" i="182"/>
  <c r="D61" i="182"/>
  <c r="D74" i="182"/>
  <c r="D58" i="182"/>
  <c r="J103" i="182"/>
  <c r="J99" i="182"/>
  <c r="J95" i="182"/>
  <c r="J91" i="182"/>
  <c r="J83" i="182"/>
  <c r="J79" i="182"/>
  <c r="J75" i="182"/>
  <c r="J71" i="182"/>
  <c r="J67" i="182"/>
  <c r="J63" i="182"/>
  <c r="I111" i="182"/>
  <c r="J55" i="182"/>
  <c r="D55" i="182"/>
  <c r="D94" i="182"/>
  <c r="D90" i="182"/>
  <c r="D60" i="182"/>
  <c r="D101" i="182"/>
  <c r="D64" i="182"/>
  <c r="D103" i="182"/>
  <c r="D87" i="182"/>
  <c r="D68" i="182"/>
  <c r="D92" i="182"/>
  <c r="D56" i="182"/>
  <c r="D70" i="182"/>
  <c r="D54" i="182"/>
  <c r="D76" i="182"/>
  <c r="D71" i="182"/>
  <c r="C111" i="182"/>
  <c r="D93" i="182"/>
  <c r="D53" i="182"/>
  <c r="D99" i="182"/>
  <c r="D83" i="182"/>
  <c r="D63" i="182"/>
  <c r="D104" i="182"/>
  <c r="D88" i="182"/>
  <c r="D72" i="182"/>
  <c r="D66" i="182"/>
  <c r="J101" i="182"/>
  <c r="J93" i="182"/>
  <c r="J89" i="182"/>
  <c r="J85" i="182"/>
  <c r="J81" i="182"/>
  <c r="J77" i="182"/>
  <c r="J73" i="182"/>
  <c r="J69" i="182"/>
  <c r="J65" i="182"/>
  <c r="J61" i="182"/>
  <c r="J57" i="182"/>
  <c r="J53" i="182"/>
  <c r="D98" i="182"/>
  <c r="D102" i="182"/>
  <c r="D89" i="182"/>
  <c r="D57" i="182"/>
  <c r="D78" i="182"/>
  <c r="J76" i="182"/>
  <c r="J56" i="182"/>
  <c r="M28" i="182"/>
  <c r="N20" i="182" s="1"/>
  <c r="D82" i="182"/>
  <c r="D86" i="182"/>
  <c r="D81" i="182"/>
  <c r="D73" i="182"/>
  <c r="D80" i="182"/>
  <c r="J87" i="182"/>
  <c r="D65" i="182"/>
  <c r="D77" i="182"/>
  <c r="J102" i="182"/>
  <c r="J98" i="182"/>
  <c r="J94" i="182"/>
  <c r="J90" i="182"/>
  <c r="J86" i="182"/>
  <c r="J82" i="182"/>
  <c r="J78" i="182"/>
  <c r="J74" i="182"/>
  <c r="J70" i="182"/>
  <c r="J66" i="182"/>
  <c r="I112" i="182"/>
  <c r="J62" i="182"/>
  <c r="J58" i="182"/>
  <c r="J54" i="182"/>
  <c r="L23" i="182"/>
  <c r="L21" i="182"/>
  <c r="L24" i="182"/>
  <c r="L28" i="182"/>
  <c r="L25" i="182"/>
  <c r="L27" i="182"/>
  <c r="L36" i="182"/>
  <c r="L38" i="182"/>
  <c r="L40" i="182"/>
  <c r="L42" i="182"/>
  <c r="L44" i="182"/>
  <c r="L46" i="182"/>
  <c r="L114" i="182"/>
  <c r="L26" i="182"/>
  <c r="L41" i="182"/>
  <c r="L37" i="182"/>
  <c r="L39" i="182"/>
  <c r="L115" i="182"/>
  <c r="L113" i="182"/>
  <c r="L45" i="182"/>
  <c r="L32" i="182"/>
  <c r="L43" i="182"/>
  <c r="L31" i="182"/>
  <c r="L33" i="182"/>
  <c r="L20" i="182"/>
  <c r="N19" i="182" l="1"/>
  <c r="N97" i="182"/>
  <c r="N59" i="182"/>
  <c r="L103" i="182"/>
  <c r="L70" i="182"/>
  <c r="L74" i="182"/>
  <c r="L81" i="182"/>
  <c r="L62" i="182"/>
  <c r="K112" i="182"/>
  <c r="L63" i="182"/>
  <c r="L102" i="182"/>
  <c r="L94" i="182"/>
  <c r="L69" i="182"/>
  <c r="L79" i="182"/>
  <c r="L52" i="182"/>
  <c r="K105" i="182"/>
  <c r="L83" i="182"/>
  <c r="L96" i="182"/>
  <c r="L80" i="182"/>
  <c r="L58" i="182"/>
  <c r="L101" i="182"/>
  <c r="L85" i="182"/>
  <c r="L76" i="182"/>
  <c r="L67" i="182"/>
  <c r="N23" i="182"/>
  <c r="N26" i="182"/>
  <c r="N32" i="182"/>
  <c r="N37" i="182"/>
  <c r="N39" i="182"/>
  <c r="N41" i="182"/>
  <c r="N43" i="182"/>
  <c r="N45" i="182"/>
  <c r="N113" i="182"/>
  <c r="N115" i="182"/>
  <c r="N21" i="182"/>
  <c r="N24" i="182"/>
  <c r="N28" i="182"/>
  <c r="N31" i="182"/>
  <c r="N36" i="182"/>
  <c r="N44" i="182"/>
  <c r="N38" i="182"/>
  <c r="N25" i="182"/>
  <c r="N40" i="182"/>
  <c r="N42" i="182"/>
  <c r="N114" i="182"/>
  <c r="N46" i="182"/>
  <c r="N27" i="182"/>
  <c r="N33" i="182"/>
  <c r="D105" i="182"/>
  <c r="C107" i="182"/>
  <c r="D107" i="182" s="1"/>
  <c r="J105" i="182"/>
  <c r="I107" i="182"/>
  <c r="J107" i="182" s="1"/>
  <c r="D112" i="182"/>
  <c r="L98" i="182"/>
  <c r="J112" i="182"/>
  <c r="L66" i="182"/>
  <c r="D111" i="182"/>
  <c r="C116" i="182"/>
  <c r="D116" i="182" s="1"/>
  <c r="J111" i="182"/>
  <c r="I116" i="182"/>
  <c r="J116" i="182" s="1"/>
  <c r="L53" i="182"/>
  <c r="L68" i="182"/>
  <c r="L92" i="182"/>
  <c r="L57" i="182"/>
  <c r="L86" i="182"/>
  <c r="L95" i="182"/>
  <c r="L99" i="182"/>
  <c r="L65" i="182"/>
  <c r="L104" i="182"/>
  <c r="L88" i="182"/>
  <c r="L73" i="182"/>
  <c r="L56" i="182"/>
  <c r="L93" i="182"/>
  <c r="L78" i="182"/>
  <c r="L61" i="182"/>
  <c r="L75" i="182"/>
  <c r="K111" i="182"/>
  <c r="L82" i="182"/>
  <c r="L90" i="182"/>
  <c r="L87" i="182"/>
  <c r="L64" i="182"/>
  <c r="L91" i="182"/>
  <c r="L54" i="182"/>
  <c r="L100" i="182"/>
  <c r="L84" i="182"/>
  <c r="L72" i="182"/>
  <c r="L89" i="182"/>
  <c r="L77" i="182"/>
  <c r="L60" i="182"/>
  <c r="L71" i="182"/>
  <c r="L55" i="182"/>
  <c r="O28" i="182"/>
  <c r="P19" i="182" l="1"/>
  <c r="P97" i="182"/>
  <c r="P59" i="182"/>
  <c r="N104" i="182"/>
  <c r="N100" i="182"/>
  <c r="N96" i="182"/>
  <c r="N92" i="182"/>
  <c r="N88" i="182"/>
  <c r="N84" i="182"/>
  <c r="N80" i="182"/>
  <c r="N76" i="182"/>
  <c r="N72" i="182"/>
  <c r="N68" i="182"/>
  <c r="N64" i="182"/>
  <c r="N60" i="182"/>
  <c r="N56" i="182"/>
  <c r="M105" i="182"/>
  <c r="N52" i="182"/>
  <c r="N102" i="182"/>
  <c r="N98" i="182"/>
  <c r="N94" i="182"/>
  <c r="N90" i="182"/>
  <c r="N86" i="182"/>
  <c r="N82" i="182"/>
  <c r="N78" i="182"/>
  <c r="N74" i="182"/>
  <c r="N70" i="182"/>
  <c r="N66" i="182"/>
  <c r="M112" i="182"/>
  <c r="N62" i="182"/>
  <c r="N58" i="182"/>
  <c r="N54" i="182"/>
  <c r="L105" i="182"/>
  <c r="K107" i="182"/>
  <c r="L107" i="182" s="1"/>
  <c r="L112" i="182"/>
  <c r="P21" i="182"/>
  <c r="P28" i="182"/>
  <c r="P26" i="182"/>
  <c r="P32" i="182"/>
  <c r="P37" i="182"/>
  <c r="P39" i="182"/>
  <c r="P41" i="182"/>
  <c r="P43" i="182"/>
  <c r="P45" i="182"/>
  <c r="P113" i="182"/>
  <c r="P115" i="182"/>
  <c r="P25" i="182"/>
  <c r="P27" i="182"/>
  <c r="P38" i="182"/>
  <c r="P46" i="182"/>
  <c r="P23" i="182"/>
  <c r="P24" i="182"/>
  <c r="P40" i="182"/>
  <c r="P44" i="182"/>
  <c r="P114" i="182"/>
  <c r="P42" i="182"/>
  <c r="P36" i="182"/>
  <c r="P31" i="182"/>
  <c r="P33" i="182"/>
  <c r="L111" i="182"/>
  <c r="K116" i="182"/>
  <c r="L116" i="182" s="1"/>
  <c r="N101" i="182"/>
  <c r="N93" i="182"/>
  <c r="N89" i="182"/>
  <c r="N85" i="182"/>
  <c r="N81" i="182"/>
  <c r="N77" i="182"/>
  <c r="N73" i="182"/>
  <c r="N69" i="182"/>
  <c r="N65" i="182"/>
  <c r="N61" i="182"/>
  <c r="N57" i="182"/>
  <c r="N53" i="182"/>
  <c r="Q28" i="182"/>
  <c r="R19" i="182" s="1"/>
  <c r="N103" i="182"/>
  <c r="N99" i="182"/>
  <c r="N95" i="182"/>
  <c r="N91" i="182"/>
  <c r="N87" i="182"/>
  <c r="N83" i="182"/>
  <c r="N79" i="182"/>
  <c r="N75" i="182"/>
  <c r="N71" i="182"/>
  <c r="N67" i="182"/>
  <c r="N63" i="182"/>
  <c r="M111" i="182"/>
  <c r="N55" i="182"/>
  <c r="P20" i="182"/>
  <c r="R97" i="182" l="1"/>
  <c r="R59" i="182"/>
  <c r="R20" i="182"/>
  <c r="P63" i="182"/>
  <c r="P68" i="182"/>
  <c r="P80" i="182"/>
  <c r="P56" i="182"/>
  <c r="P104" i="182"/>
  <c r="P78" i="182"/>
  <c r="P100" i="182"/>
  <c r="P90" i="182"/>
  <c r="P71" i="182"/>
  <c r="P95" i="182"/>
  <c r="P79" i="182"/>
  <c r="O111" i="182"/>
  <c r="P69" i="182"/>
  <c r="P53" i="182"/>
  <c r="N105" i="182"/>
  <c r="M107" i="182"/>
  <c r="N107" i="182" s="1"/>
  <c r="P81" i="182"/>
  <c r="P85" i="182"/>
  <c r="P89" i="182"/>
  <c r="P96" i="182"/>
  <c r="P58" i="182"/>
  <c r="P92" i="182"/>
  <c r="P62" i="182"/>
  <c r="O112" i="182"/>
  <c r="P102" i="182"/>
  <c r="P86" i="182"/>
  <c r="P66" i="182"/>
  <c r="P91" i="182"/>
  <c r="P75" i="182"/>
  <c r="P54" i="182"/>
  <c r="P65" i="182"/>
  <c r="N112" i="182"/>
  <c r="S28" i="182"/>
  <c r="P74" i="182"/>
  <c r="P94" i="182"/>
  <c r="P76" i="182"/>
  <c r="P55" i="182"/>
  <c r="P99" i="182"/>
  <c r="P83" i="182"/>
  <c r="P64" i="182"/>
  <c r="P73" i="182"/>
  <c r="P57" i="182"/>
  <c r="P101" i="182"/>
  <c r="P67" i="182"/>
  <c r="M116" i="182"/>
  <c r="N116" i="182" s="1"/>
  <c r="N111" i="182"/>
  <c r="R21" i="182"/>
  <c r="R24" i="182"/>
  <c r="R25" i="182"/>
  <c r="R27" i="182"/>
  <c r="R36" i="182"/>
  <c r="R38" i="182"/>
  <c r="R40" i="182"/>
  <c r="R42" i="182"/>
  <c r="R44" i="182"/>
  <c r="R46" i="182"/>
  <c r="R114" i="182"/>
  <c r="R23" i="182"/>
  <c r="R28" i="182"/>
  <c r="R32" i="182"/>
  <c r="R43" i="182"/>
  <c r="R26" i="182"/>
  <c r="R45" i="182"/>
  <c r="R37" i="182"/>
  <c r="R39" i="182"/>
  <c r="R115" i="182"/>
  <c r="R113" i="182"/>
  <c r="R41" i="182"/>
  <c r="R33" i="182"/>
  <c r="R31" i="182"/>
  <c r="P52" i="182"/>
  <c r="O105" i="182"/>
  <c r="P93" i="182"/>
  <c r="P72" i="182"/>
  <c r="P88" i="182"/>
  <c r="P84" i="182"/>
  <c r="P98" i="182"/>
  <c r="P82" i="182"/>
  <c r="P60" i="182"/>
  <c r="P103" i="182"/>
  <c r="P87" i="182"/>
  <c r="P70" i="182"/>
  <c r="P77" i="182"/>
  <c r="P61" i="182"/>
  <c r="T20" i="182" l="1"/>
  <c r="T97" i="182"/>
  <c r="T59" i="182"/>
  <c r="R103" i="182"/>
  <c r="R99" i="182"/>
  <c r="R95" i="182"/>
  <c r="R91" i="182"/>
  <c r="R87" i="182"/>
  <c r="R83" i="182"/>
  <c r="R79" i="182"/>
  <c r="R75" i="182"/>
  <c r="R71" i="182"/>
  <c r="R67" i="182"/>
  <c r="R63" i="182"/>
  <c r="Q111" i="182"/>
  <c r="R55" i="182"/>
  <c r="R102" i="182"/>
  <c r="R94" i="182"/>
  <c r="R78" i="182"/>
  <c r="P111" i="182"/>
  <c r="O116" i="182"/>
  <c r="P116" i="182" s="1"/>
  <c r="P105" i="182"/>
  <c r="O107" i="182"/>
  <c r="P107" i="182" s="1"/>
  <c r="R104" i="182"/>
  <c r="R100" i="182"/>
  <c r="R96" i="182"/>
  <c r="R92" i="182"/>
  <c r="R88" i="182"/>
  <c r="R84" i="182"/>
  <c r="R80" i="182"/>
  <c r="R76" i="182"/>
  <c r="R72" i="182"/>
  <c r="R68" i="182"/>
  <c r="R64" i="182"/>
  <c r="R60" i="182"/>
  <c r="R56" i="182"/>
  <c r="Q105" i="182"/>
  <c r="R52" i="182"/>
  <c r="T23" i="182"/>
  <c r="T28" i="182"/>
  <c r="T25" i="182"/>
  <c r="T27" i="182"/>
  <c r="T36" i="182"/>
  <c r="T38" i="182"/>
  <c r="T40" i="182"/>
  <c r="T42" i="182"/>
  <c r="T44" i="182"/>
  <c r="T46" i="182"/>
  <c r="T114" i="182"/>
  <c r="T24" i="182"/>
  <c r="T26" i="182"/>
  <c r="T37" i="182"/>
  <c r="T45" i="182"/>
  <c r="T21" i="182"/>
  <c r="T41" i="182"/>
  <c r="T39" i="182"/>
  <c r="T43" i="182"/>
  <c r="T32" i="182"/>
  <c r="T115" i="182"/>
  <c r="T113" i="182"/>
  <c r="T31" i="182"/>
  <c r="T33" i="182"/>
  <c r="P112" i="182"/>
  <c r="R98" i="182"/>
  <c r="R90" i="182"/>
  <c r="R86" i="182"/>
  <c r="R82" i="182"/>
  <c r="R74" i="182"/>
  <c r="R70" i="182"/>
  <c r="R66" i="182"/>
  <c r="Q112" i="182"/>
  <c r="R62" i="182"/>
  <c r="R58" i="182"/>
  <c r="R54" i="182"/>
  <c r="T19" i="182"/>
  <c r="R101" i="182"/>
  <c r="R93" i="182"/>
  <c r="R89" i="182"/>
  <c r="R85" i="182"/>
  <c r="R81" i="182"/>
  <c r="R77" i="182"/>
  <c r="R73" i="182"/>
  <c r="R69" i="182"/>
  <c r="R65" i="182"/>
  <c r="R61" i="182"/>
  <c r="R57" i="182"/>
  <c r="R53" i="182"/>
  <c r="U28" i="182"/>
  <c r="V59" i="182" s="1"/>
  <c r="V20" i="182" l="1"/>
  <c r="T98" i="182"/>
  <c r="T99" i="182"/>
  <c r="T87" i="182"/>
  <c r="T104" i="182"/>
  <c r="T88" i="182"/>
  <c r="T69" i="182"/>
  <c r="T52" i="182"/>
  <c r="S105" i="182"/>
  <c r="T89" i="182"/>
  <c r="T73" i="182"/>
  <c r="T56" i="182"/>
  <c r="T67" i="182"/>
  <c r="V23" i="182"/>
  <c r="V24" i="182"/>
  <c r="V26" i="182"/>
  <c r="V32" i="182"/>
  <c r="V37" i="182"/>
  <c r="V39" i="182"/>
  <c r="V41" i="182"/>
  <c r="V43" i="182"/>
  <c r="V45" i="182"/>
  <c r="V113" i="182"/>
  <c r="V115" i="182"/>
  <c r="V21" i="182"/>
  <c r="V28" i="182"/>
  <c r="V40" i="182"/>
  <c r="V31" i="182"/>
  <c r="V36" i="182"/>
  <c r="V46" i="182"/>
  <c r="V114" i="182"/>
  <c r="V38" i="182"/>
  <c r="V25" i="182"/>
  <c r="V27" i="182"/>
  <c r="V42" i="182"/>
  <c r="V44" i="182"/>
  <c r="V33" i="182"/>
  <c r="T78" i="182"/>
  <c r="T82" i="182"/>
  <c r="T102" i="182"/>
  <c r="T79" i="182"/>
  <c r="T100" i="182"/>
  <c r="T68" i="182"/>
  <c r="T101" i="182"/>
  <c r="T85" i="182"/>
  <c r="T72" i="182"/>
  <c r="T63" i="182"/>
  <c r="R105" i="182"/>
  <c r="Q107" i="182"/>
  <c r="R107" i="182" s="1"/>
  <c r="R111" i="182"/>
  <c r="Q116" i="182"/>
  <c r="R116" i="182" s="1"/>
  <c r="V19" i="182"/>
  <c r="T66" i="182"/>
  <c r="T62" i="182"/>
  <c r="S112" i="182"/>
  <c r="T64" i="182"/>
  <c r="T86" i="182"/>
  <c r="T83" i="182"/>
  <c r="T103" i="182"/>
  <c r="T61" i="182"/>
  <c r="T96" i="182"/>
  <c r="T80" i="182"/>
  <c r="T54" i="182"/>
  <c r="T81" i="182"/>
  <c r="T58" i="182"/>
  <c r="T75" i="182"/>
  <c r="S111" i="182"/>
  <c r="R112" i="182"/>
  <c r="T94" i="182"/>
  <c r="T76" i="182"/>
  <c r="T91" i="182"/>
  <c r="T84" i="182"/>
  <c r="T65" i="182"/>
  <c r="T90" i="182"/>
  <c r="T60" i="182"/>
  <c r="T77" i="182"/>
  <c r="T95" i="182"/>
  <c r="T92" i="182"/>
  <c r="T70" i="182"/>
  <c r="T53" i="182"/>
  <c r="T93" i="182"/>
  <c r="T74" i="182"/>
  <c r="T57" i="182"/>
  <c r="T71" i="182"/>
  <c r="T55" i="182"/>
  <c r="V104" i="182" l="1"/>
  <c r="V101" i="182"/>
  <c r="V97" i="182"/>
  <c r="V93" i="182"/>
  <c r="V89" i="182"/>
  <c r="V85" i="182"/>
  <c r="V81" i="182"/>
  <c r="V77" i="182"/>
  <c r="V73" i="182"/>
  <c r="V69" i="182"/>
  <c r="V65" i="182"/>
  <c r="V61" i="182"/>
  <c r="V57" i="182"/>
  <c r="V53" i="182"/>
  <c r="V96" i="182"/>
  <c r="V88" i="182"/>
  <c r="V80" i="182"/>
  <c r="V72" i="182"/>
  <c r="T111" i="182"/>
  <c r="S116" i="182"/>
  <c r="T116" i="182" s="1"/>
  <c r="V103" i="182"/>
  <c r="V99" i="182"/>
  <c r="V95" i="182"/>
  <c r="V91" i="182"/>
  <c r="V87" i="182"/>
  <c r="V83" i="182"/>
  <c r="V79" i="182"/>
  <c r="V75" i="182"/>
  <c r="V71" i="182"/>
  <c r="V67" i="182"/>
  <c r="V63" i="182"/>
  <c r="U111" i="182"/>
  <c r="V55" i="182"/>
  <c r="T105" i="182"/>
  <c r="S107" i="182"/>
  <c r="T107" i="182" s="1"/>
  <c r="T112" i="182"/>
  <c r="V100" i="182"/>
  <c r="V92" i="182"/>
  <c r="V84" i="182"/>
  <c r="V76" i="182"/>
  <c r="V68" i="182"/>
  <c r="V64" i="182"/>
  <c r="V60" i="182"/>
  <c r="V56" i="182"/>
  <c r="U105" i="182"/>
  <c r="V52" i="182"/>
  <c r="V102" i="182"/>
  <c r="V98" i="182"/>
  <c r="V94" i="182"/>
  <c r="V90" i="182"/>
  <c r="V86" i="182"/>
  <c r="V82" i="182"/>
  <c r="V78" i="182"/>
  <c r="V74" i="182"/>
  <c r="V70" i="182"/>
  <c r="V66" i="182"/>
  <c r="U112" i="182"/>
  <c r="V62" i="182"/>
  <c r="V58" i="182"/>
  <c r="V54" i="182"/>
  <c r="V105" i="182" l="1"/>
  <c r="U107" i="182"/>
  <c r="V107" i="182" s="1"/>
  <c r="V112" i="182"/>
  <c r="U116" i="182"/>
  <c r="V116" i="182" s="1"/>
  <c r="V111" i="182"/>
  <c r="C14" i="183"/>
  <c r="C33" i="183" s="1"/>
  <c r="G33" i="183"/>
  <c r="I33" i="183"/>
  <c r="Q33" i="183"/>
  <c r="U33" i="183" l="1"/>
  <c r="M33" i="183"/>
  <c r="S33" i="183"/>
  <c r="O33" i="183"/>
  <c r="K33" i="183"/>
  <c r="C28" i="183" l="1"/>
  <c r="D19" i="183"/>
  <c r="E28" i="183"/>
  <c r="E33" i="183"/>
  <c r="D96" i="183" l="1"/>
  <c r="D91" i="183"/>
  <c r="D84" i="183"/>
  <c r="D80" i="183"/>
  <c r="D72" i="183"/>
  <c r="D61" i="183"/>
  <c r="D58" i="183"/>
  <c r="D95" i="183"/>
  <c r="D89" i="183"/>
  <c r="D83" i="183"/>
  <c r="D79" i="183"/>
  <c r="D71" i="183"/>
  <c r="D60" i="183"/>
  <c r="D57" i="183"/>
  <c r="D94" i="183"/>
  <c r="D82" i="183"/>
  <c r="D69" i="183"/>
  <c r="D53" i="183"/>
  <c r="D97" i="183"/>
  <c r="D87" i="183"/>
  <c r="D74" i="183"/>
  <c r="D93" i="183"/>
  <c r="D81" i="183"/>
  <c r="D62" i="183"/>
  <c r="D52" i="183"/>
  <c r="D73" i="183"/>
  <c r="D85" i="183"/>
  <c r="D59" i="183"/>
  <c r="F96" i="183"/>
  <c r="F91" i="183"/>
  <c r="F84" i="183"/>
  <c r="F80" i="183"/>
  <c r="F72" i="183"/>
  <c r="F61" i="183"/>
  <c r="F52" i="183"/>
  <c r="F97" i="183"/>
  <c r="F95" i="183"/>
  <c r="F89" i="183"/>
  <c r="F83" i="183"/>
  <c r="F79" i="183"/>
  <c r="F71" i="183"/>
  <c r="F60" i="183"/>
  <c r="F93" i="183"/>
  <c r="F62" i="183"/>
  <c r="F69" i="183"/>
  <c r="F94" i="183"/>
  <c r="F87" i="183"/>
  <c r="F82" i="183"/>
  <c r="F53" i="183"/>
  <c r="F85" i="183"/>
  <c r="F81" i="183"/>
  <c r="F73" i="183"/>
  <c r="F57" i="183"/>
  <c r="F74" i="183"/>
  <c r="F58" i="183"/>
  <c r="F59" i="183"/>
  <c r="F20" i="183"/>
  <c r="F31" i="183"/>
  <c r="F19" i="183"/>
  <c r="F33" i="183"/>
  <c r="G28" i="183"/>
  <c r="H59" i="183" s="1"/>
  <c r="D21" i="183"/>
  <c r="D24" i="183"/>
  <c r="D26" i="183"/>
  <c r="D32" i="183"/>
  <c r="D37" i="183"/>
  <c r="D39" i="183"/>
  <c r="D41" i="183"/>
  <c r="D43" i="183"/>
  <c r="D45" i="183"/>
  <c r="D113" i="183"/>
  <c r="D115" i="183"/>
  <c r="D28" i="183"/>
  <c r="D114" i="183"/>
  <c r="D23" i="183"/>
  <c r="D25" i="183"/>
  <c r="D27" i="183"/>
  <c r="D36" i="183"/>
  <c r="D38" i="183"/>
  <c r="D40" i="183"/>
  <c r="D42" i="183"/>
  <c r="D44" i="183"/>
  <c r="D46" i="183"/>
  <c r="D33" i="183"/>
  <c r="D31" i="183"/>
  <c r="D20" i="183"/>
  <c r="F27" i="183"/>
  <c r="F36" i="183"/>
  <c r="F40" i="183"/>
  <c r="F44" i="183"/>
  <c r="F21" i="183"/>
  <c r="F24" i="183"/>
  <c r="F26" i="183"/>
  <c r="F32" i="183"/>
  <c r="F37" i="183"/>
  <c r="F39" i="183"/>
  <c r="F41" i="183"/>
  <c r="F43" i="183"/>
  <c r="F45" i="183"/>
  <c r="F113" i="183"/>
  <c r="F115" i="183"/>
  <c r="F25" i="183"/>
  <c r="F38" i="183"/>
  <c r="F23" i="183"/>
  <c r="F28" i="183"/>
  <c r="F42" i="183"/>
  <c r="F46" i="183"/>
  <c r="F114" i="183"/>
  <c r="H20" i="183" l="1"/>
  <c r="H95" i="183"/>
  <c r="H89" i="183"/>
  <c r="H83" i="183"/>
  <c r="H79" i="183"/>
  <c r="H71" i="183"/>
  <c r="H60" i="183"/>
  <c r="H58" i="183"/>
  <c r="H94" i="183"/>
  <c r="H87" i="183"/>
  <c r="H82" i="183"/>
  <c r="H53" i="183"/>
  <c r="H52" i="183"/>
  <c r="H69" i="183"/>
  <c r="H96" i="183"/>
  <c r="H91" i="183"/>
  <c r="H84" i="183"/>
  <c r="H80" i="183"/>
  <c r="H93" i="183"/>
  <c r="H85" i="183"/>
  <c r="H81" i="183"/>
  <c r="H73" i="183"/>
  <c r="H72" i="183"/>
  <c r="H62" i="183"/>
  <c r="H61" i="183"/>
  <c r="H57" i="183"/>
  <c r="H74" i="183"/>
  <c r="H97" i="183"/>
  <c r="H19" i="183"/>
  <c r="C112" i="183"/>
  <c r="I28" i="183"/>
  <c r="J59" i="183" s="1"/>
  <c r="C111" i="183"/>
  <c r="E111" i="183"/>
  <c r="E112" i="183"/>
  <c r="H23" i="183"/>
  <c r="H25" i="183"/>
  <c r="H27" i="183"/>
  <c r="H36" i="183"/>
  <c r="H38" i="183"/>
  <c r="H40" i="183"/>
  <c r="H42" i="183"/>
  <c r="H44" i="183"/>
  <c r="H46" i="183"/>
  <c r="H114" i="183"/>
  <c r="H33" i="183"/>
  <c r="H28" i="183"/>
  <c r="H115" i="183"/>
  <c r="H21" i="183"/>
  <c r="H24" i="183"/>
  <c r="H26" i="183"/>
  <c r="H32" i="183"/>
  <c r="H37" i="183"/>
  <c r="H39" i="183"/>
  <c r="H41" i="183"/>
  <c r="H43" i="183"/>
  <c r="H45" i="183"/>
  <c r="H113" i="183"/>
  <c r="H31" i="183"/>
  <c r="J94" i="183" l="1"/>
  <c r="J87" i="183"/>
  <c r="J82" i="183"/>
  <c r="J74" i="183"/>
  <c r="J69" i="183"/>
  <c r="J57" i="183"/>
  <c r="J93" i="183"/>
  <c r="J85" i="183"/>
  <c r="J81" i="183"/>
  <c r="J95" i="183"/>
  <c r="J89" i="183"/>
  <c r="J83" i="183"/>
  <c r="J79" i="183"/>
  <c r="J73" i="183"/>
  <c r="J72" i="183"/>
  <c r="J62" i="183"/>
  <c r="J61" i="183"/>
  <c r="J96" i="183"/>
  <c r="J84" i="183"/>
  <c r="J80" i="183"/>
  <c r="J71" i="183"/>
  <c r="J60" i="183"/>
  <c r="J91" i="183"/>
  <c r="J58" i="183"/>
  <c r="J53" i="183"/>
  <c r="J52" i="183"/>
  <c r="J97" i="183"/>
  <c r="J20" i="183"/>
  <c r="J21" i="183"/>
  <c r="J31" i="183"/>
  <c r="J32" i="183"/>
  <c r="J37" i="183"/>
  <c r="J45" i="183"/>
  <c r="J113" i="183"/>
  <c r="J23" i="183"/>
  <c r="J25" i="183"/>
  <c r="J27" i="183"/>
  <c r="J36" i="183"/>
  <c r="J38" i="183"/>
  <c r="J40" i="183"/>
  <c r="J42" i="183"/>
  <c r="J44" i="183"/>
  <c r="J46" i="183"/>
  <c r="J114" i="183"/>
  <c r="J26" i="183"/>
  <c r="J28" i="183"/>
  <c r="J39" i="183"/>
  <c r="J41" i="183"/>
  <c r="J24" i="183"/>
  <c r="J43" i="183"/>
  <c r="J115" i="183"/>
  <c r="J33" i="183"/>
  <c r="K28" i="183"/>
  <c r="F112" i="183"/>
  <c r="D112" i="183"/>
  <c r="G111" i="183"/>
  <c r="E116" i="183"/>
  <c r="F116" i="183" s="1"/>
  <c r="F111" i="183"/>
  <c r="G112" i="183"/>
  <c r="D111" i="183"/>
  <c r="C116" i="183"/>
  <c r="D116" i="183" s="1"/>
  <c r="J19" i="183"/>
  <c r="L93" i="183" l="1"/>
  <c r="L85" i="183"/>
  <c r="L81" i="183"/>
  <c r="L73" i="183"/>
  <c r="L62" i="183"/>
  <c r="L53" i="183"/>
  <c r="L96" i="183"/>
  <c r="L91" i="183"/>
  <c r="L84" i="183"/>
  <c r="L80" i="183"/>
  <c r="L94" i="183"/>
  <c r="L87" i="183"/>
  <c r="L82" i="183"/>
  <c r="L57" i="183"/>
  <c r="L71" i="183"/>
  <c r="L52" i="183"/>
  <c r="L72" i="183"/>
  <c r="L61" i="183"/>
  <c r="L74" i="183"/>
  <c r="L69" i="183"/>
  <c r="L58" i="183"/>
  <c r="L60" i="183"/>
  <c r="L95" i="183"/>
  <c r="L89" i="183"/>
  <c r="L83" i="183"/>
  <c r="L79" i="183"/>
  <c r="L97" i="183"/>
  <c r="L59" i="183"/>
  <c r="L20" i="183"/>
  <c r="H111" i="183"/>
  <c r="G116" i="183"/>
  <c r="H116" i="183" s="1"/>
  <c r="M28" i="183"/>
  <c r="N20" i="183" s="1"/>
  <c r="H112" i="183"/>
  <c r="L19" i="183"/>
  <c r="I111" i="183"/>
  <c r="L21" i="183"/>
  <c r="L24" i="183"/>
  <c r="L26" i="183"/>
  <c r="L32" i="183"/>
  <c r="L37" i="183"/>
  <c r="L39" i="183"/>
  <c r="L41" i="183"/>
  <c r="L43" i="183"/>
  <c r="L45" i="183"/>
  <c r="L113" i="183"/>
  <c r="L115" i="183"/>
  <c r="L28" i="183"/>
  <c r="L23" i="183"/>
  <c r="L25" i="183"/>
  <c r="L27" i="183"/>
  <c r="L36" i="183"/>
  <c r="L38" i="183"/>
  <c r="L40" i="183"/>
  <c r="L42" i="183"/>
  <c r="L44" i="183"/>
  <c r="L46" i="183"/>
  <c r="L114" i="183"/>
  <c r="L31" i="183"/>
  <c r="L33" i="183"/>
  <c r="I112" i="183"/>
  <c r="N59" i="183" l="1"/>
  <c r="N96" i="183"/>
  <c r="N91" i="183"/>
  <c r="N84" i="183"/>
  <c r="N80" i="183"/>
  <c r="N72" i="183"/>
  <c r="N61" i="183"/>
  <c r="N52" i="183"/>
  <c r="N95" i="183"/>
  <c r="N89" i="183"/>
  <c r="N83" i="183"/>
  <c r="N79" i="183"/>
  <c r="N93" i="183"/>
  <c r="N85" i="183"/>
  <c r="N81" i="183"/>
  <c r="N74" i="183"/>
  <c r="N69" i="183"/>
  <c r="N58" i="183"/>
  <c r="N53" i="183"/>
  <c r="N94" i="183"/>
  <c r="N87" i="183"/>
  <c r="N82" i="183"/>
  <c r="N73" i="183"/>
  <c r="N57" i="183"/>
  <c r="N71" i="183"/>
  <c r="N60" i="183"/>
  <c r="N62" i="183"/>
  <c r="N97" i="183"/>
  <c r="N19" i="183"/>
  <c r="I116" i="183"/>
  <c r="J116" i="183" s="1"/>
  <c r="J111" i="183"/>
  <c r="O28" i="183"/>
  <c r="J112" i="183"/>
  <c r="K111" i="183"/>
  <c r="K112" i="183"/>
  <c r="N23" i="183"/>
  <c r="N28" i="183"/>
  <c r="N21" i="183"/>
  <c r="N24" i="183"/>
  <c r="N26" i="183"/>
  <c r="N32" i="183"/>
  <c r="N37" i="183"/>
  <c r="N39" i="183"/>
  <c r="N41" i="183"/>
  <c r="N43" i="183"/>
  <c r="N45" i="183"/>
  <c r="N113" i="183"/>
  <c r="N115" i="183"/>
  <c r="N27" i="183"/>
  <c r="N36" i="183"/>
  <c r="N40" i="183"/>
  <c r="N42" i="183"/>
  <c r="N46" i="183"/>
  <c r="N114" i="183"/>
  <c r="N25" i="183"/>
  <c r="N38" i="183"/>
  <c r="N44" i="183"/>
  <c r="N31" i="183"/>
  <c r="N33" i="183"/>
  <c r="P19" i="183" l="1"/>
  <c r="P95" i="183"/>
  <c r="P89" i="183"/>
  <c r="P83" i="183"/>
  <c r="P79" i="183"/>
  <c r="P71" i="183"/>
  <c r="P60" i="183"/>
  <c r="P58" i="183"/>
  <c r="P94" i="183"/>
  <c r="P87" i="183"/>
  <c r="P82" i="183"/>
  <c r="P73" i="183"/>
  <c r="P72" i="183"/>
  <c r="P57" i="183"/>
  <c r="P74" i="183"/>
  <c r="P96" i="183"/>
  <c r="P91" i="183"/>
  <c r="P84" i="183"/>
  <c r="P80" i="183"/>
  <c r="P53" i="183"/>
  <c r="P52" i="183"/>
  <c r="P62" i="183"/>
  <c r="P61" i="183"/>
  <c r="P93" i="183"/>
  <c r="P85" i="183"/>
  <c r="P81" i="183"/>
  <c r="P69" i="183"/>
  <c r="P97" i="183"/>
  <c r="P59" i="183"/>
  <c r="P20" i="183"/>
  <c r="P23" i="183"/>
  <c r="P25" i="183"/>
  <c r="P27" i="183"/>
  <c r="P36" i="183"/>
  <c r="P38" i="183"/>
  <c r="P40" i="183"/>
  <c r="P42" i="183"/>
  <c r="P44" i="183"/>
  <c r="P46" i="183"/>
  <c r="P114" i="183"/>
  <c r="P28" i="183"/>
  <c r="P113" i="183"/>
  <c r="P21" i="183"/>
  <c r="P24" i="183"/>
  <c r="P26" i="183"/>
  <c r="P32" i="183"/>
  <c r="P37" i="183"/>
  <c r="P39" i="183"/>
  <c r="P41" i="183"/>
  <c r="P43" i="183"/>
  <c r="P45" i="183"/>
  <c r="P115" i="183"/>
  <c r="P31" i="183"/>
  <c r="P33" i="183"/>
  <c r="L112" i="183"/>
  <c r="M112" i="183"/>
  <c r="M111" i="183"/>
  <c r="L111" i="183"/>
  <c r="K116" i="183"/>
  <c r="L116" i="183" s="1"/>
  <c r="Q28" i="183"/>
  <c r="R94" i="183" l="1"/>
  <c r="R87" i="183"/>
  <c r="R82" i="183"/>
  <c r="R74" i="183"/>
  <c r="R69" i="183"/>
  <c r="R57" i="183"/>
  <c r="R93" i="183"/>
  <c r="R85" i="183"/>
  <c r="R81" i="183"/>
  <c r="R96" i="183"/>
  <c r="R91" i="183"/>
  <c r="R84" i="183"/>
  <c r="R80" i="183"/>
  <c r="R71" i="183"/>
  <c r="R60" i="183"/>
  <c r="R53" i="183"/>
  <c r="R52" i="183"/>
  <c r="R89" i="183"/>
  <c r="R73" i="183"/>
  <c r="R72" i="183"/>
  <c r="R62" i="183"/>
  <c r="R61" i="183"/>
  <c r="R95" i="183"/>
  <c r="R83" i="183"/>
  <c r="R79" i="183"/>
  <c r="R58" i="183"/>
  <c r="R97" i="183"/>
  <c r="R59" i="183"/>
  <c r="R24" i="183"/>
  <c r="R41" i="183"/>
  <c r="R23" i="183"/>
  <c r="R25" i="183"/>
  <c r="R27" i="183"/>
  <c r="R36" i="183"/>
  <c r="R38" i="183"/>
  <c r="R40" i="183"/>
  <c r="R42" i="183"/>
  <c r="R44" i="183"/>
  <c r="R46" i="183"/>
  <c r="R114" i="183"/>
  <c r="R21" i="183"/>
  <c r="R31" i="183"/>
  <c r="R32" i="183"/>
  <c r="R37" i="183"/>
  <c r="R43" i="183"/>
  <c r="R45" i="183"/>
  <c r="R113" i="183"/>
  <c r="R115" i="183"/>
  <c r="R26" i="183"/>
  <c r="R28" i="183"/>
  <c r="R39" i="183"/>
  <c r="R33" i="183"/>
  <c r="R20" i="183"/>
  <c r="R19" i="183"/>
  <c r="N112" i="183"/>
  <c r="O111" i="183"/>
  <c r="S28" i="183"/>
  <c r="M116" i="183"/>
  <c r="N116" i="183" s="1"/>
  <c r="N111" i="183"/>
  <c r="O112" i="183"/>
  <c r="T93" i="183" l="1"/>
  <c r="T85" i="183"/>
  <c r="T81" i="183"/>
  <c r="T73" i="183"/>
  <c r="T62" i="183"/>
  <c r="T53" i="183"/>
  <c r="T96" i="183"/>
  <c r="T91" i="183"/>
  <c r="T84" i="183"/>
  <c r="T80" i="183"/>
  <c r="T72" i="183"/>
  <c r="T61" i="183"/>
  <c r="T82" i="183"/>
  <c r="T74" i="183"/>
  <c r="T58" i="183"/>
  <c r="T52" i="183"/>
  <c r="T95" i="183"/>
  <c r="T89" i="183"/>
  <c r="T83" i="183"/>
  <c r="T79" i="183"/>
  <c r="T57" i="183"/>
  <c r="T94" i="183"/>
  <c r="T87" i="183"/>
  <c r="T69" i="183"/>
  <c r="T71" i="183"/>
  <c r="T60" i="183"/>
  <c r="T97" i="183"/>
  <c r="T59" i="183"/>
  <c r="T20" i="183"/>
  <c r="U28" i="183"/>
  <c r="V59" i="183" s="1"/>
  <c r="P111" i="183"/>
  <c r="O116" i="183"/>
  <c r="P116" i="183" s="1"/>
  <c r="T19" i="183"/>
  <c r="P112" i="183"/>
  <c r="T21" i="183"/>
  <c r="T24" i="183"/>
  <c r="T26" i="183"/>
  <c r="T32" i="183"/>
  <c r="T37" i="183"/>
  <c r="T39" i="183"/>
  <c r="T41" i="183"/>
  <c r="T43" i="183"/>
  <c r="T45" i="183"/>
  <c r="T113" i="183"/>
  <c r="T115" i="183"/>
  <c r="T28" i="183"/>
  <c r="T114" i="183"/>
  <c r="T23" i="183"/>
  <c r="T25" i="183"/>
  <c r="T27" i="183"/>
  <c r="T36" i="183"/>
  <c r="T38" i="183"/>
  <c r="T40" i="183"/>
  <c r="T42" i="183"/>
  <c r="T44" i="183"/>
  <c r="T46" i="183"/>
  <c r="T31" i="183"/>
  <c r="T33" i="183"/>
  <c r="Q111" i="183"/>
  <c r="Q112" i="183"/>
  <c r="V20" i="183" l="1"/>
  <c r="R112" i="183"/>
  <c r="Q116" i="183"/>
  <c r="R116" i="183" s="1"/>
  <c r="R111" i="183"/>
  <c r="S111" i="183"/>
  <c r="V25" i="183"/>
  <c r="V27" i="183"/>
  <c r="V38" i="183"/>
  <c r="V42" i="183"/>
  <c r="V46" i="183"/>
  <c r="V114" i="183"/>
  <c r="V21" i="183"/>
  <c r="V24" i="183"/>
  <c r="V26" i="183"/>
  <c r="V32" i="183"/>
  <c r="V37" i="183"/>
  <c r="V39" i="183"/>
  <c r="V41" i="183"/>
  <c r="V43" i="183"/>
  <c r="V45" i="183"/>
  <c r="V113" i="183"/>
  <c r="V115" i="183"/>
  <c r="V23" i="183"/>
  <c r="V28" i="183"/>
  <c r="V44" i="183"/>
  <c r="V36" i="183"/>
  <c r="V40" i="183"/>
  <c r="V31" i="183"/>
  <c r="V33" i="183"/>
  <c r="S112" i="183"/>
  <c r="V19" i="183"/>
  <c r="V96" i="183" l="1"/>
  <c r="V91" i="183"/>
  <c r="V82" i="183"/>
  <c r="V61" i="183"/>
  <c r="V57" i="183"/>
  <c r="V53" i="183"/>
  <c r="V85" i="183"/>
  <c r="V80" i="183"/>
  <c r="V72" i="183"/>
  <c r="T111" i="183"/>
  <c r="S116" i="183"/>
  <c r="T116" i="183" s="1"/>
  <c r="V95" i="183"/>
  <c r="V60" i="183"/>
  <c r="V52" i="183"/>
  <c r="V93" i="183"/>
  <c r="V84" i="183"/>
  <c r="V79" i="183"/>
  <c r="V71" i="183"/>
  <c r="V94" i="183"/>
  <c r="V87" i="183"/>
  <c r="U111" i="183"/>
  <c r="V89" i="183"/>
  <c r="V83" i="183"/>
  <c r="V74" i="183"/>
  <c r="V69" i="183"/>
  <c r="T112" i="183"/>
  <c r="V97" i="183"/>
  <c r="V62" i="183"/>
  <c r="U112" i="183"/>
  <c r="V58" i="183"/>
  <c r="V81" i="183"/>
  <c r="V73" i="183"/>
  <c r="V112" i="183" l="1"/>
  <c r="U116" i="183"/>
  <c r="V116" i="183" s="1"/>
  <c r="V111" i="183"/>
  <c r="C33" i="184"/>
  <c r="C28" i="184" l="1"/>
  <c r="D19" i="184"/>
  <c r="D55" i="184" l="1"/>
  <c r="D93" i="184"/>
  <c r="D85" i="184"/>
  <c r="D81" i="184"/>
  <c r="D73" i="184"/>
  <c r="D62" i="184"/>
  <c r="D58" i="184"/>
  <c r="D52" i="184"/>
  <c r="D96" i="184"/>
  <c r="D91" i="184"/>
  <c r="D84" i="184"/>
  <c r="D80" i="184"/>
  <c r="D72" i="184"/>
  <c r="D61" i="184"/>
  <c r="D57" i="184"/>
  <c r="D94" i="184"/>
  <c r="D82" i="184"/>
  <c r="D69" i="184"/>
  <c r="D53" i="184"/>
  <c r="D74" i="184"/>
  <c r="D89" i="184"/>
  <c r="D79" i="184"/>
  <c r="D60" i="184"/>
  <c r="D87" i="184"/>
  <c r="D95" i="184"/>
  <c r="D71" i="184"/>
  <c r="D83" i="184"/>
  <c r="D59" i="184"/>
  <c r="D97" i="184"/>
  <c r="D23" i="184"/>
  <c r="D25" i="184"/>
  <c r="D27" i="184"/>
  <c r="D36" i="184"/>
  <c r="D38" i="184"/>
  <c r="D40" i="184"/>
  <c r="D42" i="184"/>
  <c r="D44" i="184"/>
  <c r="D46" i="184"/>
  <c r="D21" i="184"/>
  <c r="D39" i="184"/>
  <c r="D31" i="184"/>
  <c r="D37" i="184"/>
  <c r="D45" i="184"/>
  <c r="D114" i="184"/>
  <c r="D24" i="184"/>
  <c r="D32" i="184"/>
  <c r="D33" i="184"/>
  <c r="D41" i="184"/>
  <c r="D113" i="184"/>
  <c r="D115" i="184"/>
  <c r="D28" i="184"/>
  <c r="D43" i="184"/>
  <c r="D26" i="184"/>
  <c r="D20" i="184"/>
  <c r="C111" i="184" l="1"/>
  <c r="C112" i="184"/>
  <c r="D111" i="184" l="1"/>
  <c r="C116" i="184"/>
  <c r="D116" i="184" s="1"/>
  <c r="D112" i="184"/>
  <c r="E33" i="184"/>
  <c r="E28" i="184" l="1"/>
  <c r="F59" i="184" s="1"/>
  <c r="F32" i="184"/>
  <c r="F21" i="184"/>
  <c r="F26" i="184"/>
  <c r="F39" i="184"/>
  <c r="F43" i="184"/>
  <c r="F115" i="184"/>
  <c r="F20" i="184"/>
  <c r="F23" i="184"/>
  <c r="F38" i="184"/>
  <c r="F41" i="184"/>
  <c r="F44" i="184"/>
  <c r="F31" i="184"/>
  <c r="F37" i="184"/>
  <c r="F40" i="184"/>
  <c r="F114" i="184"/>
  <c r="F24" i="184"/>
  <c r="F27" i="184"/>
  <c r="F28" i="184"/>
  <c r="F42" i="184"/>
  <c r="F45" i="184"/>
  <c r="F19" i="184"/>
  <c r="F46" i="184"/>
  <c r="F25" i="184"/>
  <c r="F113" i="184"/>
  <c r="F33" i="184"/>
  <c r="F94" i="184" l="1"/>
  <c r="F87" i="184"/>
  <c r="F82" i="184"/>
  <c r="F74" i="184"/>
  <c r="F69" i="184"/>
  <c r="F57" i="184"/>
  <c r="F52" i="184"/>
  <c r="F55" i="184"/>
  <c r="F96" i="184"/>
  <c r="F91" i="184"/>
  <c r="F84" i="184"/>
  <c r="F80" i="184"/>
  <c r="F72" i="184"/>
  <c r="F61" i="184"/>
  <c r="F95" i="184"/>
  <c r="F89" i="184"/>
  <c r="F83" i="184"/>
  <c r="F79" i="184"/>
  <c r="F71" i="184"/>
  <c r="F60" i="184"/>
  <c r="F53" i="184"/>
  <c r="F93" i="184"/>
  <c r="F85" i="184"/>
  <c r="F58" i="184"/>
  <c r="F81" i="184"/>
  <c r="F73" i="184"/>
  <c r="F62" i="184"/>
  <c r="F97" i="184"/>
  <c r="F36" i="184"/>
  <c r="E112" i="184"/>
  <c r="G28" i="184"/>
  <c r="H59" i="184" s="1"/>
  <c r="E111" i="184"/>
  <c r="H20" i="184" l="1"/>
  <c r="H19" i="184"/>
  <c r="H93" i="184"/>
  <c r="H85" i="184"/>
  <c r="H81" i="184"/>
  <c r="H73" i="184"/>
  <c r="H62" i="184"/>
  <c r="H95" i="184"/>
  <c r="H89" i="184"/>
  <c r="H83" i="184"/>
  <c r="H79" i="184"/>
  <c r="H71" i="184"/>
  <c r="H60" i="184"/>
  <c r="H58" i="184"/>
  <c r="H53" i="184"/>
  <c r="H94" i="184"/>
  <c r="H87" i="184"/>
  <c r="H96" i="184"/>
  <c r="H91" i="184"/>
  <c r="H84" i="184"/>
  <c r="H57" i="184"/>
  <c r="H82" i="184"/>
  <c r="H74" i="184"/>
  <c r="H69" i="184"/>
  <c r="H52" i="184"/>
  <c r="H61" i="184"/>
  <c r="H55" i="184"/>
  <c r="H80" i="184"/>
  <c r="H72" i="184"/>
  <c r="H97" i="184"/>
  <c r="H25" i="184"/>
  <c r="H38" i="184"/>
  <c r="H42" i="184"/>
  <c r="H46" i="184"/>
  <c r="H114" i="184"/>
  <c r="H24" i="184"/>
  <c r="H27" i="184"/>
  <c r="H28" i="184"/>
  <c r="H45" i="184"/>
  <c r="H115" i="184"/>
  <c r="H23" i="184"/>
  <c r="H26" i="184"/>
  <c r="H41" i="184"/>
  <c r="H44" i="184"/>
  <c r="H32" i="184"/>
  <c r="H36" i="184"/>
  <c r="H39" i="184"/>
  <c r="H113" i="184"/>
  <c r="H40" i="184"/>
  <c r="H43" i="184"/>
  <c r="H37" i="184"/>
  <c r="H21" i="184"/>
  <c r="F111" i="184"/>
  <c r="E116" i="184"/>
  <c r="F116" i="184" s="1"/>
  <c r="I28" i="184"/>
  <c r="J59" i="184" s="1"/>
  <c r="F112" i="184"/>
  <c r="J55" i="184" l="1"/>
  <c r="J96" i="184"/>
  <c r="J91" i="184"/>
  <c r="J84" i="184"/>
  <c r="J80" i="184"/>
  <c r="J72" i="184"/>
  <c r="J61" i="184"/>
  <c r="J94" i="184"/>
  <c r="J87" i="184"/>
  <c r="J82" i="184"/>
  <c r="J74" i="184"/>
  <c r="J69" i="184"/>
  <c r="J57" i="184"/>
  <c r="J52" i="184"/>
  <c r="J93" i="184"/>
  <c r="J85" i="184"/>
  <c r="J81" i="184"/>
  <c r="J73" i="184"/>
  <c r="J62" i="184"/>
  <c r="J79" i="184"/>
  <c r="J71" i="184"/>
  <c r="J53" i="184"/>
  <c r="J58" i="184"/>
  <c r="J95" i="184"/>
  <c r="J89" i="184"/>
  <c r="J83" i="184"/>
  <c r="J60" i="184"/>
  <c r="J97" i="184"/>
  <c r="J24" i="184"/>
  <c r="J32" i="184"/>
  <c r="J37" i="184"/>
  <c r="J41" i="184"/>
  <c r="J45" i="184"/>
  <c r="J113" i="184"/>
  <c r="J36" i="184"/>
  <c r="J39" i="184"/>
  <c r="J42" i="184"/>
  <c r="J27" i="184"/>
  <c r="J38" i="184"/>
  <c r="J115" i="184"/>
  <c r="J21" i="184"/>
  <c r="J25" i="184"/>
  <c r="J40" i="184"/>
  <c r="J43" i="184"/>
  <c r="J46" i="184"/>
  <c r="J26" i="184"/>
  <c r="J28" i="184"/>
  <c r="J114" i="184"/>
  <c r="J23" i="184"/>
  <c r="J44" i="184"/>
  <c r="J20" i="184"/>
  <c r="J19" i="184"/>
  <c r="G111" i="184"/>
  <c r="G112" i="184"/>
  <c r="K28" i="184"/>
  <c r="L19" i="184" l="1"/>
  <c r="L95" i="184"/>
  <c r="L89" i="184"/>
  <c r="L83" i="184"/>
  <c r="L79" i="184"/>
  <c r="L71" i="184"/>
  <c r="L60" i="184"/>
  <c r="L58" i="184"/>
  <c r="L53" i="184"/>
  <c r="L93" i="184"/>
  <c r="L85" i="184"/>
  <c r="L81" i="184"/>
  <c r="L73" i="184"/>
  <c r="L62" i="184"/>
  <c r="L55" i="184"/>
  <c r="L96" i="184"/>
  <c r="L91" i="184"/>
  <c r="L84" i="184"/>
  <c r="L82" i="184"/>
  <c r="L74" i="184"/>
  <c r="L69" i="184"/>
  <c r="L52" i="184"/>
  <c r="L97" i="184"/>
  <c r="L94" i="184"/>
  <c r="L87" i="184"/>
  <c r="L80" i="184"/>
  <c r="L72" i="184"/>
  <c r="L61" i="184"/>
  <c r="L57" i="184"/>
  <c r="L59" i="184"/>
  <c r="L20" i="184"/>
  <c r="I112" i="184"/>
  <c r="I111" i="184"/>
  <c r="H112" i="184"/>
  <c r="G116" i="184"/>
  <c r="H116" i="184" s="1"/>
  <c r="H111" i="184"/>
  <c r="L23" i="184"/>
  <c r="L27" i="184"/>
  <c r="L36" i="184"/>
  <c r="L40" i="184"/>
  <c r="L44" i="184"/>
  <c r="L21" i="184"/>
  <c r="L25" i="184"/>
  <c r="L32" i="184"/>
  <c r="L43" i="184"/>
  <c r="L46" i="184"/>
  <c r="L113" i="184"/>
  <c r="L24" i="184"/>
  <c r="L39" i="184"/>
  <c r="L42" i="184"/>
  <c r="L45" i="184"/>
  <c r="L26" i="184"/>
  <c r="L28" i="184"/>
  <c r="L37" i="184"/>
  <c r="L114" i="184"/>
  <c r="L115" i="184"/>
  <c r="L38" i="184"/>
  <c r="L41" i="184"/>
  <c r="M28" i="184"/>
  <c r="N94" i="184" l="1"/>
  <c r="N87" i="184"/>
  <c r="N82" i="184"/>
  <c r="N74" i="184"/>
  <c r="N69" i="184"/>
  <c r="N57" i="184"/>
  <c r="N52" i="184"/>
  <c r="N55" i="184"/>
  <c r="N96" i="184"/>
  <c r="N91" i="184"/>
  <c r="N84" i="184"/>
  <c r="N80" i="184"/>
  <c r="N72" i="184"/>
  <c r="N61" i="184"/>
  <c r="N95" i="184"/>
  <c r="N89" i="184"/>
  <c r="N83" i="184"/>
  <c r="N93" i="184"/>
  <c r="N85" i="184"/>
  <c r="N81" i="184"/>
  <c r="N73" i="184"/>
  <c r="N62" i="184"/>
  <c r="N58" i="184"/>
  <c r="N79" i="184"/>
  <c r="N71" i="184"/>
  <c r="N60" i="184"/>
  <c r="N53" i="184"/>
  <c r="N97" i="184"/>
  <c r="N59" i="184"/>
  <c r="K111" i="184"/>
  <c r="N21" i="184"/>
  <c r="N26" i="184"/>
  <c r="N39" i="184"/>
  <c r="N43" i="184"/>
  <c r="N115" i="184"/>
  <c r="N37" i="184"/>
  <c r="N40" i="184"/>
  <c r="N114" i="184"/>
  <c r="N25" i="184"/>
  <c r="N28" i="184"/>
  <c r="N32" i="184"/>
  <c r="N36" i="184"/>
  <c r="N46" i="184"/>
  <c r="N113" i="184"/>
  <c r="N23" i="184"/>
  <c r="N38" i="184"/>
  <c r="N41" i="184"/>
  <c r="N44" i="184"/>
  <c r="N42" i="184"/>
  <c r="N45" i="184"/>
  <c r="N27" i="184"/>
  <c r="N24" i="184"/>
  <c r="K112" i="184"/>
  <c r="I116" i="184"/>
  <c r="J116" i="184" s="1"/>
  <c r="J111" i="184"/>
  <c r="N20" i="184"/>
  <c r="O28" i="184"/>
  <c r="J112" i="184"/>
  <c r="N19" i="184"/>
  <c r="P20" i="184"/>
  <c r="P93" i="184" l="1"/>
  <c r="P85" i="184"/>
  <c r="P81" i="184"/>
  <c r="P73" i="184"/>
  <c r="P62" i="184"/>
  <c r="P95" i="184"/>
  <c r="P89" i="184"/>
  <c r="P83" i="184"/>
  <c r="P79" i="184"/>
  <c r="P71" i="184"/>
  <c r="P60" i="184"/>
  <c r="P58" i="184"/>
  <c r="P53" i="184"/>
  <c r="P94" i="184"/>
  <c r="P87" i="184"/>
  <c r="P80" i="184"/>
  <c r="P72" i="184"/>
  <c r="P61" i="184"/>
  <c r="P69" i="184"/>
  <c r="P55" i="184"/>
  <c r="P57" i="184"/>
  <c r="P96" i="184"/>
  <c r="P91" i="184"/>
  <c r="P84" i="184"/>
  <c r="P82" i="184"/>
  <c r="P74" i="184"/>
  <c r="P52" i="184"/>
  <c r="P97" i="184"/>
  <c r="P59" i="184"/>
  <c r="P19" i="184"/>
  <c r="L112" i="184"/>
  <c r="M112" i="184"/>
  <c r="L111" i="184"/>
  <c r="K116" i="184"/>
  <c r="L116" i="184" s="1"/>
  <c r="P25" i="184"/>
  <c r="P38" i="184"/>
  <c r="P42" i="184"/>
  <c r="P46" i="184"/>
  <c r="P114" i="184"/>
  <c r="P23" i="184"/>
  <c r="P26" i="184"/>
  <c r="P41" i="184"/>
  <c r="P44" i="184"/>
  <c r="P21" i="184"/>
  <c r="P37" i="184"/>
  <c r="P40" i="184"/>
  <c r="P43" i="184"/>
  <c r="P24" i="184"/>
  <c r="P27" i="184"/>
  <c r="P45" i="184"/>
  <c r="P115" i="184"/>
  <c r="P32" i="184"/>
  <c r="P113" i="184"/>
  <c r="P36" i="184"/>
  <c r="P39" i="184"/>
  <c r="P28" i="184"/>
  <c r="Q28" i="184"/>
  <c r="M111" i="184"/>
  <c r="R55" i="184" l="1"/>
  <c r="R96" i="184"/>
  <c r="R91" i="184"/>
  <c r="R84" i="184"/>
  <c r="R80" i="184"/>
  <c r="R72" i="184"/>
  <c r="R61" i="184"/>
  <c r="R94" i="184"/>
  <c r="R87" i="184"/>
  <c r="R82" i="184"/>
  <c r="R74" i="184"/>
  <c r="R69" i="184"/>
  <c r="R57" i="184"/>
  <c r="R52" i="184"/>
  <c r="R93" i="184"/>
  <c r="R85" i="184"/>
  <c r="R58" i="184"/>
  <c r="R79" i="184"/>
  <c r="R71" i="184"/>
  <c r="R60" i="184"/>
  <c r="R53" i="184"/>
  <c r="R73" i="184"/>
  <c r="R62" i="184"/>
  <c r="R95" i="184"/>
  <c r="R89" i="184"/>
  <c r="R83" i="184"/>
  <c r="R81" i="184"/>
  <c r="R97" i="184"/>
  <c r="R59" i="184"/>
  <c r="R24" i="184"/>
  <c r="R32" i="184"/>
  <c r="R37" i="184"/>
  <c r="R41" i="184"/>
  <c r="R45" i="184"/>
  <c r="R113" i="184"/>
  <c r="R27" i="184"/>
  <c r="R28" i="184"/>
  <c r="R38" i="184"/>
  <c r="R115" i="184"/>
  <c r="R23" i="184"/>
  <c r="R26" i="184"/>
  <c r="R44" i="184"/>
  <c r="R114" i="184"/>
  <c r="R36" i="184"/>
  <c r="R39" i="184"/>
  <c r="R42" i="184"/>
  <c r="R40" i="184"/>
  <c r="R21" i="184"/>
  <c r="R43" i="184"/>
  <c r="R25" i="184"/>
  <c r="R46" i="184"/>
  <c r="S28" i="184"/>
  <c r="O111" i="184"/>
  <c r="R19" i="184"/>
  <c r="O112" i="184"/>
  <c r="R20" i="184"/>
  <c r="M116" i="184"/>
  <c r="N116" i="184" s="1"/>
  <c r="N111" i="184"/>
  <c r="N112" i="184"/>
  <c r="T19" i="184" l="1"/>
  <c r="T95" i="184"/>
  <c r="T89" i="184"/>
  <c r="T83" i="184"/>
  <c r="T79" i="184"/>
  <c r="T71" i="184"/>
  <c r="T60" i="184"/>
  <c r="T58" i="184"/>
  <c r="T53" i="184"/>
  <c r="T93" i="184"/>
  <c r="T85" i="184"/>
  <c r="T81" i="184"/>
  <c r="T73" i="184"/>
  <c r="T62" i="184"/>
  <c r="T55" i="184"/>
  <c r="T96" i="184"/>
  <c r="T91" i="184"/>
  <c r="T84" i="184"/>
  <c r="T80" i="184"/>
  <c r="T72" i="184"/>
  <c r="T61" i="184"/>
  <c r="T94" i="184"/>
  <c r="T87" i="184"/>
  <c r="T57" i="184"/>
  <c r="T82" i="184"/>
  <c r="T74" i="184"/>
  <c r="T69" i="184"/>
  <c r="T52" i="184"/>
  <c r="T97" i="184"/>
  <c r="T59" i="184"/>
  <c r="T20" i="184"/>
  <c r="U28" i="184"/>
  <c r="T23" i="184"/>
  <c r="T27" i="184"/>
  <c r="T36" i="184"/>
  <c r="T40" i="184"/>
  <c r="T44" i="184"/>
  <c r="T24" i="184"/>
  <c r="T39" i="184"/>
  <c r="T42" i="184"/>
  <c r="T45" i="184"/>
  <c r="T28" i="184"/>
  <c r="T38" i="184"/>
  <c r="T41" i="184"/>
  <c r="T115" i="184"/>
  <c r="T21" i="184"/>
  <c r="T25" i="184"/>
  <c r="T32" i="184"/>
  <c r="T43" i="184"/>
  <c r="T46" i="184"/>
  <c r="T113" i="184"/>
  <c r="T37" i="184"/>
  <c r="T114" i="184"/>
  <c r="T26" i="184"/>
  <c r="P111" i="184"/>
  <c r="O116" i="184"/>
  <c r="P116" i="184" s="1"/>
  <c r="Q111" i="184"/>
  <c r="P112" i="184"/>
  <c r="Q112" i="184"/>
  <c r="V19" i="184" l="1"/>
  <c r="V59" i="184"/>
  <c r="V20" i="184"/>
  <c r="R111" i="184"/>
  <c r="Q116" i="184"/>
  <c r="R116" i="184" s="1"/>
  <c r="V21" i="184"/>
  <c r="V26" i="184"/>
  <c r="V39" i="184"/>
  <c r="V43" i="184"/>
  <c r="V115" i="184"/>
  <c r="V25" i="184"/>
  <c r="V32" i="184"/>
  <c r="V36" i="184"/>
  <c r="V46" i="184"/>
  <c r="V113" i="184"/>
  <c r="V24" i="184"/>
  <c r="V27" i="184"/>
  <c r="V42" i="184"/>
  <c r="V45" i="184"/>
  <c r="V28" i="184"/>
  <c r="V37" i="184"/>
  <c r="V40" i="184"/>
  <c r="V114" i="184"/>
  <c r="V23" i="184"/>
  <c r="V44" i="184"/>
  <c r="V38" i="184"/>
  <c r="V41" i="184"/>
  <c r="S111" i="184"/>
  <c r="R112" i="184"/>
  <c r="S112" i="184"/>
  <c r="V87" i="184" l="1"/>
  <c r="V81" i="184"/>
  <c r="V84" i="184"/>
  <c r="V60" i="184"/>
  <c r="V52" i="184"/>
  <c r="S116" i="184"/>
  <c r="T116" i="184" s="1"/>
  <c r="T111" i="184"/>
  <c r="V61" i="184"/>
  <c r="V83" i="184"/>
  <c r="V95" i="184"/>
  <c r="V89" i="184"/>
  <c r="V57" i="184"/>
  <c r="V94" i="184"/>
  <c r="U112" i="184"/>
  <c r="V62" i="184"/>
  <c r="V55" i="184"/>
  <c r="V93" i="184"/>
  <c r="V53" i="184"/>
  <c r="V69" i="184"/>
  <c r="V79" i="184"/>
  <c r="V73" i="184"/>
  <c r="V82" i="184"/>
  <c r="V74" i="184"/>
  <c r="V58" i="184"/>
  <c r="V85" i="184"/>
  <c r="T112" i="184"/>
  <c r="V91" i="184"/>
  <c r="U111" i="184"/>
  <c r="V71" i="184"/>
  <c r="V97" i="184"/>
  <c r="V96" i="184"/>
  <c r="V80" i="184"/>
  <c r="V72" i="184"/>
  <c r="V111" i="184" l="1"/>
  <c r="U116" i="184"/>
  <c r="V116" i="184" s="1"/>
  <c r="V112" i="184"/>
  <c r="H31" i="184"/>
  <c r="G33" i="184"/>
  <c r="H33" i="184"/>
  <c r="J31" i="184"/>
  <c r="I33" i="184" l="1"/>
  <c r="J33" i="184"/>
  <c r="L31" i="184"/>
  <c r="N31" i="184"/>
  <c r="M33" i="184"/>
  <c r="K33" i="184" l="1"/>
  <c r="N33" i="184"/>
  <c r="P31" i="184"/>
  <c r="Q33" i="184"/>
  <c r="R31" i="184"/>
  <c r="O33" i="184" l="1"/>
  <c r="L33" i="184"/>
  <c r="R33" i="184"/>
  <c r="S33" i="184"/>
  <c r="T31" i="184"/>
  <c r="V31" i="184"/>
  <c r="U33" i="184" l="1"/>
  <c r="T33" i="184"/>
  <c r="P33" i="184"/>
  <c r="V33" i="184"/>
  <c r="C33" i="185"/>
  <c r="C28" i="185" l="1"/>
  <c r="D55" i="185" l="1"/>
  <c r="D96" i="185"/>
  <c r="D91" i="185"/>
  <c r="D84" i="185"/>
  <c r="D80" i="185"/>
  <c r="D72" i="185"/>
  <c r="D61" i="185"/>
  <c r="D58" i="185"/>
  <c r="D95" i="185"/>
  <c r="D89" i="185"/>
  <c r="D83" i="185"/>
  <c r="D79" i="185"/>
  <c r="D71" i="185"/>
  <c r="D60" i="185"/>
  <c r="D57" i="185"/>
  <c r="D53" i="185"/>
  <c r="D87" i="185"/>
  <c r="D74" i="185"/>
  <c r="D52" i="185"/>
  <c r="D82" i="185"/>
  <c r="D85" i="185"/>
  <c r="D73" i="185"/>
  <c r="D94" i="185"/>
  <c r="D69" i="185"/>
  <c r="D81" i="185"/>
  <c r="D93" i="185"/>
  <c r="D62" i="185"/>
  <c r="D59" i="185"/>
  <c r="D97" i="185"/>
  <c r="D19" i="185"/>
  <c r="D21" i="185"/>
  <c r="D24" i="185"/>
  <c r="D26" i="185"/>
  <c r="D32" i="185"/>
  <c r="D37" i="185"/>
  <c r="D39" i="185"/>
  <c r="D41" i="185"/>
  <c r="D43" i="185"/>
  <c r="D45" i="185"/>
  <c r="D20" i="185"/>
  <c r="D23" i="185"/>
  <c r="D25" i="185"/>
  <c r="D27" i="185"/>
  <c r="D36" i="185"/>
  <c r="D38" i="185"/>
  <c r="D40" i="185"/>
  <c r="D42" i="185"/>
  <c r="D44" i="185"/>
  <c r="D46" i="185"/>
  <c r="D31" i="185"/>
  <c r="D113" i="185"/>
  <c r="D115" i="185"/>
  <c r="D28" i="185"/>
  <c r="D114" i="185"/>
  <c r="D33" i="185"/>
  <c r="C112" i="185" l="1"/>
  <c r="C111" i="185"/>
  <c r="D112" i="185" l="1"/>
  <c r="D111" i="185"/>
  <c r="C116" i="185"/>
  <c r="D116" i="185" s="1"/>
  <c r="E33" i="185" l="1"/>
  <c r="E28" i="185" l="1"/>
  <c r="F96" i="185" l="1"/>
  <c r="F95" i="185"/>
  <c r="F94" i="185"/>
  <c r="F93" i="185"/>
  <c r="F91" i="185"/>
  <c r="F89" i="185"/>
  <c r="F87" i="185"/>
  <c r="F85" i="185"/>
  <c r="F84" i="185"/>
  <c r="F83" i="185"/>
  <c r="F82" i="185"/>
  <c r="F81" i="185"/>
  <c r="F80" i="185"/>
  <c r="F79" i="185"/>
  <c r="F74" i="185"/>
  <c r="F73" i="185"/>
  <c r="F72" i="185"/>
  <c r="F71" i="185"/>
  <c r="F69" i="185"/>
  <c r="F62" i="185"/>
  <c r="F61" i="185"/>
  <c r="F60" i="185"/>
  <c r="F55" i="185"/>
  <c r="F53" i="185"/>
  <c r="F52" i="185"/>
  <c r="F57" i="185"/>
  <c r="F58" i="185"/>
  <c r="F97" i="185"/>
  <c r="F59" i="185"/>
  <c r="F19" i="185"/>
  <c r="G28" i="185"/>
  <c r="F21" i="185"/>
  <c r="F26" i="185"/>
  <c r="F39" i="185"/>
  <c r="F43" i="185"/>
  <c r="F115" i="185"/>
  <c r="F23" i="185"/>
  <c r="F27" i="185"/>
  <c r="F36" i="185"/>
  <c r="F40" i="185"/>
  <c r="F44" i="185"/>
  <c r="F25" i="185"/>
  <c r="F28" i="185"/>
  <c r="F38" i="185"/>
  <c r="F42" i="185"/>
  <c r="F46" i="185"/>
  <c r="F114" i="185"/>
  <c r="F45" i="185"/>
  <c r="F32" i="185"/>
  <c r="F113" i="185"/>
  <c r="F41" i="185"/>
  <c r="F24" i="185"/>
  <c r="F37" i="185"/>
  <c r="F20" i="185"/>
  <c r="F31" i="185"/>
  <c r="F33" i="185"/>
  <c r="H96" i="185" l="1"/>
  <c r="H95" i="185"/>
  <c r="H94" i="185"/>
  <c r="H93" i="185"/>
  <c r="H91" i="185"/>
  <c r="H89" i="185"/>
  <c r="H87" i="185"/>
  <c r="H85" i="185"/>
  <c r="H84" i="185"/>
  <c r="H83" i="185"/>
  <c r="H82" i="185"/>
  <c r="H81" i="185"/>
  <c r="H80" i="185"/>
  <c r="H79" i="185"/>
  <c r="H74" i="185"/>
  <c r="H73" i="185"/>
  <c r="H72" i="185"/>
  <c r="H71" i="185"/>
  <c r="H69" i="185"/>
  <c r="H62" i="185"/>
  <c r="H61" i="185"/>
  <c r="H60" i="185"/>
  <c r="H55" i="185"/>
  <c r="H53" i="185"/>
  <c r="H52" i="185"/>
  <c r="H58" i="185"/>
  <c r="H57" i="185"/>
  <c r="H97" i="185"/>
  <c r="H59" i="185"/>
  <c r="H19" i="185"/>
  <c r="E111" i="185"/>
  <c r="I28" i="185"/>
  <c r="E112" i="185"/>
  <c r="H25" i="185"/>
  <c r="H38" i="185"/>
  <c r="H42" i="185"/>
  <c r="H46" i="185"/>
  <c r="H114" i="185"/>
  <c r="H21" i="185"/>
  <c r="H26" i="185"/>
  <c r="H28" i="185"/>
  <c r="H39" i="185"/>
  <c r="H43" i="185"/>
  <c r="H115" i="185"/>
  <c r="H24" i="185"/>
  <c r="H32" i="185"/>
  <c r="H37" i="185"/>
  <c r="H41" i="185"/>
  <c r="H45" i="185"/>
  <c r="H113" i="185"/>
  <c r="H23" i="185"/>
  <c r="H36" i="185"/>
  <c r="H27" i="185"/>
  <c r="H40" i="185"/>
  <c r="H44" i="185"/>
  <c r="H20" i="185"/>
  <c r="J55" i="185" l="1"/>
  <c r="J83" i="185"/>
  <c r="J96" i="185"/>
  <c r="J94" i="185"/>
  <c r="J91" i="185"/>
  <c r="J87" i="185"/>
  <c r="J84" i="185"/>
  <c r="J58" i="185"/>
  <c r="J57" i="185"/>
  <c r="J95" i="185"/>
  <c r="J81" i="185"/>
  <c r="J79" i="185"/>
  <c r="J73" i="185"/>
  <c r="J71" i="185"/>
  <c r="J62" i="185"/>
  <c r="J60" i="185"/>
  <c r="J93" i="185"/>
  <c r="J89" i="185"/>
  <c r="J82" i="185"/>
  <c r="J80" i="185"/>
  <c r="J74" i="185"/>
  <c r="J72" i="185"/>
  <c r="J69" i="185"/>
  <c r="J61" i="185"/>
  <c r="J85" i="185"/>
  <c r="J52" i="185"/>
  <c r="J53" i="185"/>
  <c r="J97" i="185"/>
  <c r="J59" i="185"/>
  <c r="J19" i="185"/>
  <c r="F112" i="185"/>
  <c r="G112" i="185"/>
  <c r="E116" i="185"/>
  <c r="F116" i="185" s="1"/>
  <c r="F111" i="185"/>
  <c r="J24" i="185"/>
  <c r="J32" i="185"/>
  <c r="J37" i="185"/>
  <c r="J41" i="185"/>
  <c r="J45" i="185"/>
  <c r="J113" i="185"/>
  <c r="J25" i="185"/>
  <c r="J38" i="185"/>
  <c r="J42" i="185"/>
  <c r="J46" i="185"/>
  <c r="J114" i="185"/>
  <c r="J23" i="185"/>
  <c r="J27" i="185"/>
  <c r="J28" i="185"/>
  <c r="J36" i="185"/>
  <c r="J40" i="185"/>
  <c r="J44" i="185"/>
  <c r="J43" i="185"/>
  <c r="J26" i="185"/>
  <c r="J39" i="185"/>
  <c r="J21" i="185"/>
  <c r="J115" i="185"/>
  <c r="J20" i="185"/>
  <c r="G111" i="185"/>
  <c r="K28" i="185"/>
  <c r="L19" i="185" s="1"/>
  <c r="L96" i="185" l="1"/>
  <c r="L95" i="185"/>
  <c r="L94" i="185"/>
  <c r="L93" i="185"/>
  <c r="L91" i="185"/>
  <c r="L89" i="185"/>
  <c r="L87" i="185"/>
  <c r="L85" i="185"/>
  <c r="L84" i="185"/>
  <c r="L58" i="185"/>
  <c r="L57" i="185"/>
  <c r="L82" i="185"/>
  <c r="L81" i="185"/>
  <c r="L80" i="185"/>
  <c r="L79" i="185"/>
  <c r="L74" i="185"/>
  <c r="L73" i="185"/>
  <c r="L72" i="185"/>
  <c r="L71" i="185"/>
  <c r="L69" i="185"/>
  <c r="L62" i="185"/>
  <c r="L61" i="185"/>
  <c r="L60" i="185"/>
  <c r="L53" i="185"/>
  <c r="L52" i="185"/>
  <c r="L83" i="185"/>
  <c r="L55" i="185"/>
  <c r="L97" i="185"/>
  <c r="L59" i="185"/>
  <c r="I112" i="185"/>
  <c r="L23" i="185"/>
  <c r="L27" i="185"/>
  <c r="L36" i="185"/>
  <c r="L40" i="185"/>
  <c r="L44" i="185"/>
  <c r="L24" i="185"/>
  <c r="L28" i="185"/>
  <c r="L32" i="185"/>
  <c r="L37" i="185"/>
  <c r="L41" i="185"/>
  <c r="L45" i="185"/>
  <c r="L113" i="185"/>
  <c r="L21" i="185"/>
  <c r="L26" i="185"/>
  <c r="L39" i="185"/>
  <c r="L43" i="185"/>
  <c r="L115" i="185"/>
  <c r="L114" i="185"/>
  <c r="L25" i="185"/>
  <c r="L38" i="185"/>
  <c r="L46" i="185"/>
  <c r="L42" i="185"/>
  <c r="L20" i="185"/>
  <c r="M28" i="185"/>
  <c r="N19" i="185" s="1"/>
  <c r="H111" i="185"/>
  <c r="G116" i="185"/>
  <c r="H116" i="185" s="1"/>
  <c r="H112" i="185"/>
  <c r="I111" i="185"/>
  <c r="N96" i="185" l="1"/>
  <c r="N95" i="185"/>
  <c r="N94" i="185"/>
  <c r="N93" i="185"/>
  <c r="N91" i="185"/>
  <c r="N89" i="185"/>
  <c r="N87" i="185"/>
  <c r="N85" i="185"/>
  <c r="N84" i="185"/>
  <c r="N83" i="185"/>
  <c r="N82" i="185"/>
  <c r="N81" i="185"/>
  <c r="N80" i="185"/>
  <c r="N79" i="185"/>
  <c r="N74" i="185"/>
  <c r="N73" i="185"/>
  <c r="N72" i="185"/>
  <c r="N71" i="185"/>
  <c r="N69" i="185"/>
  <c r="N62" i="185"/>
  <c r="N61" i="185"/>
  <c r="N60" i="185"/>
  <c r="N53" i="185"/>
  <c r="N52" i="185"/>
  <c r="N55" i="185"/>
  <c r="N58" i="185"/>
  <c r="N57" i="185"/>
  <c r="N97" i="185"/>
  <c r="N59" i="185"/>
  <c r="K112" i="185"/>
  <c r="O28" i="185"/>
  <c r="P19" i="185" s="1"/>
  <c r="K111" i="185"/>
  <c r="I116" i="185"/>
  <c r="J116" i="185" s="1"/>
  <c r="J111" i="185"/>
  <c r="N21" i="185"/>
  <c r="N26" i="185"/>
  <c r="N39" i="185"/>
  <c r="N43" i="185"/>
  <c r="N115" i="185"/>
  <c r="N23" i="185"/>
  <c r="N27" i="185"/>
  <c r="N36" i="185"/>
  <c r="N40" i="185"/>
  <c r="N44" i="185"/>
  <c r="N25" i="185"/>
  <c r="N28" i="185"/>
  <c r="N38" i="185"/>
  <c r="N42" i="185"/>
  <c r="N46" i="185"/>
  <c r="N114" i="185"/>
  <c r="N41" i="185"/>
  <c r="N45" i="185"/>
  <c r="N24" i="185"/>
  <c r="N37" i="185"/>
  <c r="N32" i="185"/>
  <c r="N113" i="185"/>
  <c r="N20" i="185"/>
  <c r="J112" i="185"/>
  <c r="P96" i="185" l="1"/>
  <c r="P95" i="185"/>
  <c r="P94" i="185"/>
  <c r="P93" i="185"/>
  <c r="P91" i="185"/>
  <c r="P89" i="185"/>
  <c r="P87" i="185"/>
  <c r="P85" i="185"/>
  <c r="P84" i="185"/>
  <c r="P83" i="185"/>
  <c r="P82" i="185"/>
  <c r="P81" i="185"/>
  <c r="P80" i="185"/>
  <c r="P79" i="185"/>
  <c r="P74" i="185"/>
  <c r="P73" i="185"/>
  <c r="P72" i="185"/>
  <c r="P71" i="185"/>
  <c r="P69" i="185"/>
  <c r="P62" i="185"/>
  <c r="P61" i="185"/>
  <c r="P60" i="185"/>
  <c r="P53" i="185"/>
  <c r="P52" i="185"/>
  <c r="P55" i="185"/>
  <c r="P58" i="185"/>
  <c r="P57" i="185"/>
  <c r="P97" i="185"/>
  <c r="P59" i="185"/>
  <c r="M112" i="185"/>
  <c r="P25" i="185"/>
  <c r="P38" i="185"/>
  <c r="P42" i="185"/>
  <c r="P46" i="185"/>
  <c r="P114" i="185"/>
  <c r="P21" i="185"/>
  <c r="P26" i="185"/>
  <c r="P28" i="185"/>
  <c r="P39" i="185"/>
  <c r="P43" i="185"/>
  <c r="P115" i="185"/>
  <c r="P24" i="185"/>
  <c r="P32" i="185"/>
  <c r="P37" i="185"/>
  <c r="P41" i="185"/>
  <c r="P45" i="185"/>
  <c r="P113" i="185"/>
  <c r="P23" i="185"/>
  <c r="P36" i="185"/>
  <c r="P44" i="185"/>
  <c r="P27" i="185"/>
  <c r="P40" i="185"/>
  <c r="P20" i="185"/>
  <c r="Q28" i="185"/>
  <c r="M111" i="185"/>
  <c r="L111" i="185"/>
  <c r="K116" i="185"/>
  <c r="L116" i="185" s="1"/>
  <c r="L112" i="185"/>
  <c r="R55" i="185" l="1"/>
  <c r="R96" i="185"/>
  <c r="R94" i="185"/>
  <c r="R91" i="185"/>
  <c r="R87" i="185"/>
  <c r="R84" i="185"/>
  <c r="R58" i="185"/>
  <c r="R57" i="185"/>
  <c r="R95" i="185"/>
  <c r="R93" i="185"/>
  <c r="R89" i="185"/>
  <c r="R85" i="185"/>
  <c r="R83" i="185"/>
  <c r="R52" i="185"/>
  <c r="R82" i="185"/>
  <c r="R80" i="185"/>
  <c r="R53" i="185"/>
  <c r="R73" i="185"/>
  <c r="R62" i="185"/>
  <c r="R79" i="185"/>
  <c r="R71" i="185"/>
  <c r="R60" i="185"/>
  <c r="R74" i="185"/>
  <c r="R69" i="185"/>
  <c r="R81" i="185"/>
  <c r="R72" i="185"/>
  <c r="R61" i="185"/>
  <c r="R97" i="185"/>
  <c r="R59" i="185"/>
  <c r="R19" i="185"/>
  <c r="M116" i="185"/>
  <c r="N116" i="185" s="1"/>
  <c r="N111" i="185"/>
  <c r="S28" i="185"/>
  <c r="O112" i="185"/>
  <c r="R24" i="185"/>
  <c r="R32" i="185"/>
  <c r="R37" i="185"/>
  <c r="R41" i="185"/>
  <c r="R45" i="185"/>
  <c r="R113" i="185"/>
  <c r="R25" i="185"/>
  <c r="R38" i="185"/>
  <c r="R42" i="185"/>
  <c r="R46" i="185"/>
  <c r="R114" i="185"/>
  <c r="R23" i="185"/>
  <c r="R27" i="185"/>
  <c r="R28" i="185"/>
  <c r="R36" i="185"/>
  <c r="R40" i="185"/>
  <c r="R44" i="185"/>
  <c r="R26" i="185"/>
  <c r="R39" i="185"/>
  <c r="R43" i="185"/>
  <c r="R21" i="185"/>
  <c r="R115" i="185"/>
  <c r="R20" i="185"/>
  <c r="O111" i="185"/>
  <c r="N112" i="185"/>
  <c r="T96" i="185" l="1"/>
  <c r="T95" i="185"/>
  <c r="T94" i="185"/>
  <c r="T93" i="185"/>
  <c r="T91" i="185"/>
  <c r="T89" i="185"/>
  <c r="T87" i="185"/>
  <c r="T85" i="185"/>
  <c r="T84" i="185"/>
  <c r="T83" i="185"/>
  <c r="T58" i="185"/>
  <c r="T57" i="185"/>
  <c r="T55" i="185"/>
  <c r="T82" i="185"/>
  <c r="T81" i="185"/>
  <c r="T80" i="185"/>
  <c r="T79" i="185"/>
  <c r="T74" i="185"/>
  <c r="T73" i="185"/>
  <c r="T72" i="185"/>
  <c r="T71" i="185"/>
  <c r="T69" i="185"/>
  <c r="T62" i="185"/>
  <c r="T61" i="185"/>
  <c r="T60" i="185"/>
  <c r="T53" i="185"/>
  <c r="T52" i="185"/>
  <c r="T97" i="185"/>
  <c r="T59" i="185"/>
  <c r="T19" i="185"/>
  <c r="Q112" i="185"/>
  <c r="U28" i="185"/>
  <c r="P112" i="185"/>
  <c r="P111" i="185"/>
  <c r="O116" i="185"/>
  <c r="P116" i="185" s="1"/>
  <c r="Q111" i="185"/>
  <c r="T23" i="185"/>
  <c r="T27" i="185"/>
  <c r="T36" i="185"/>
  <c r="T40" i="185"/>
  <c r="T44" i="185"/>
  <c r="T24" i="185"/>
  <c r="T28" i="185"/>
  <c r="T32" i="185"/>
  <c r="T37" i="185"/>
  <c r="T41" i="185"/>
  <c r="T45" i="185"/>
  <c r="T113" i="185"/>
  <c r="T21" i="185"/>
  <c r="T26" i="185"/>
  <c r="T39" i="185"/>
  <c r="T43" i="185"/>
  <c r="T115" i="185"/>
  <c r="T46" i="185"/>
  <c r="T114" i="185"/>
  <c r="T42" i="185"/>
  <c r="T25" i="185"/>
  <c r="T38" i="185"/>
  <c r="T20" i="185"/>
  <c r="V59" i="185" l="1"/>
  <c r="R112" i="185"/>
  <c r="V21" i="185"/>
  <c r="V26" i="185"/>
  <c r="V39" i="185"/>
  <c r="V43" i="185"/>
  <c r="V115" i="185"/>
  <c r="V23" i="185"/>
  <c r="V27" i="185"/>
  <c r="V36" i="185"/>
  <c r="V40" i="185"/>
  <c r="V44" i="185"/>
  <c r="V25" i="185"/>
  <c r="V28" i="185"/>
  <c r="V38" i="185"/>
  <c r="V42" i="185"/>
  <c r="V46" i="185"/>
  <c r="V114" i="185"/>
  <c r="V24" i="185"/>
  <c r="V37" i="185"/>
  <c r="V41" i="185"/>
  <c r="V32" i="185"/>
  <c r="V113" i="185"/>
  <c r="V45" i="185"/>
  <c r="V20" i="185"/>
  <c r="S112" i="185"/>
  <c r="S111" i="185"/>
  <c r="Q116" i="185"/>
  <c r="R116" i="185" s="1"/>
  <c r="R111" i="185"/>
  <c r="V19" i="185"/>
  <c r="V82" i="185" l="1"/>
  <c r="V74" i="185"/>
  <c r="V58" i="185"/>
  <c r="V55" i="185"/>
  <c r="V97" i="185"/>
  <c r="V93" i="185"/>
  <c r="V61" i="185"/>
  <c r="V91" i="185"/>
  <c r="U111" i="185"/>
  <c r="V96" i="185"/>
  <c r="V80" i="185"/>
  <c r="V72" i="185"/>
  <c r="T111" i="185"/>
  <c r="S116" i="185"/>
  <c r="T116" i="185" s="1"/>
  <c r="V87" i="185"/>
  <c r="V73" i="185"/>
  <c r="V69" i="185"/>
  <c r="V79" i="185"/>
  <c r="V89" i="185"/>
  <c r="V57" i="185"/>
  <c r="V85" i="185"/>
  <c r="V53" i="185"/>
  <c r="V83" i="185"/>
  <c r="V94" i="185"/>
  <c r="U112" i="185"/>
  <c r="V62" i="185"/>
  <c r="V95" i="185"/>
  <c r="T112" i="185"/>
  <c r="V71" i="185"/>
  <c r="V81" i="185"/>
  <c r="V84" i="185"/>
  <c r="V60" i="185"/>
  <c r="V52" i="185"/>
  <c r="U116" i="185" l="1"/>
  <c r="V116" i="185" s="1"/>
  <c r="V111" i="185"/>
  <c r="V112" i="185"/>
  <c r="H31" i="185"/>
  <c r="G33" i="185"/>
  <c r="H33" i="185"/>
  <c r="J31" i="185"/>
  <c r="I33" i="185"/>
  <c r="J33" i="185" s="1"/>
  <c r="L31" i="185"/>
  <c r="K33" i="185"/>
  <c r="L33" i="185" s="1"/>
  <c r="N31" i="185"/>
  <c r="M33" i="185"/>
  <c r="N33" i="185"/>
  <c r="P31" i="185"/>
  <c r="O33" i="185"/>
  <c r="P33" i="185" s="1"/>
  <c r="R31" i="185"/>
  <c r="Q33" i="185"/>
  <c r="R33" i="185" l="1"/>
  <c r="T31" i="185"/>
  <c r="S33" i="185"/>
  <c r="T33" i="185" s="1"/>
  <c r="V31" i="185"/>
  <c r="U33" i="185"/>
  <c r="V33" i="185"/>
  <c r="C33" i="186" l="1"/>
  <c r="C28" i="186" l="1"/>
  <c r="D93" i="186" l="1"/>
  <c r="D85" i="186"/>
  <c r="D81" i="186"/>
  <c r="D73" i="186"/>
  <c r="D62" i="186"/>
  <c r="D53" i="186"/>
  <c r="D96" i="186"/>
  <c r="D91" i="186"/>
  <c r="D84" i="186"/>
  <c r="D80" i="186"/>
  <c r="D72" i="186"/>
  <c r="D61" i="186"/>
  <c r="D52" i="186"/>
  <c r="D95" i="186"/>
  <c r="D83" i="186"/>
  <c r="D71" i="186"/>
  <c r="D89" i="186"/>
  <c r="D60" i="186"/>
  <c r="D94" i="186"/>
  <c r="D82" i="186"/>
  <c r="D69" i="186"/>
  <c r="D97" i="186"/>
  <c r="D79" i="186"/>
  <c r="D58" i="186"/>
  <c r="D74" i="186"/>
  <c r="D57" i="186"/>
  <c r="D87" i="186"/>
  <c r="D59" i="186"/>
  <c r="D33" i="186"/>
  <c r="D28" i="186"/>
  <c r="D23" i="186"/>
  <c r="D24" i="186"/>
  <c r="D36" i="186"/>
  <c r="D38" i="186"/>
  <c r="D40" i="186"/>
  <c r="D42" i="186"/>
  <c r="D44" i="186"/>
  <c r="D46" i="186"/>
  <c r="D26" i="186"/>
  <c r="D37" i="186"/>
  <c r="D45" i="186"/>
  <c r="D32" i="186"/>
  <c r="D43" i="186"/>
  <c r="D113" i="186"/>
  <c r="D41" i="186"/>
  <c r="D25" i="186"/>
  <c r="D27" i="186"/>
  <c r="D39" i="186"/>
  <c r="D114" i="186"/>
  <c r="D115" i="186"/>
  <c r="D21" i="186"/>
  <c r="D31" i="186"/>
  <c r="D20" i="186"/>
  <c r="D19" i="186"/>
  <c r="C112" i="186" l="1"/>
  <c r="C111" i="186"/>
  <c r="D111" i="186" l="1"/>
  <c r="C116" i="186"/>
  <c r="D116" i="186" s="1"/>
  <c r="D112" i="186"/>
  <c r="G33" i="186"/>
  <c r="E33" i="186"/>
  <c r="K33" i="186"/>
  <c r="M33" i="186"/>
  <c r="S33" i="186"/>
  <c r="O33" i="186"/>
  <c r="Q33" i="186"/>
  <c r="U33" i="186"/>
  <c r="I33" i="186" l="1"/>
  <c r="F20" i="186"/>
  <c r="E28" i="186"/>
  <c r="F19" i="186" l="1"/>
  <c r="F96" i="186"/>
  <c r="F95" i="186"/>
  <c r="F94" i="186"/>
  <c r="F93" i="186"/>
  <c r="F91" i="186"/>
  <c r="F89" i="186"/>
  <c r="F87" i="186"/>
  <c r="F85" i="186"/>
  <c r="F84" i="186"/>
  <c r="F83" i="186"/>
  <c r="F82" i="186"/>
  <c r="F81" i="186"/>
  <c r="F80" i="186"/>
  <c r="F79" i="186"/>
  <c r="F74" i="186"/>
  <c r="F73" i="186"/>
  <c r="F72" i="186"/>
  <c r="F71" i="186"/>
  <c r="F69" i="186"/>
  <c r="F62" i="186"/>
  <c r="F61" i="186"/>
  <c r="F60" i="186"/>
  <c r="F97" i="186"/>
  <c r="F57" i="186"/>
  <c r="F52" i="186"/>
  <c r="F58" i="186"/>
  <c r="F53" i="186"/>
  <c r="F59" i="186"/>
  <c r="F33" i="186"/>
  <c r="F31" i="186"/>
  <c r="G28" i="186"/>
  <c r="F24" i="186"/>
  <c r="F32" i="186"/>
  <c r="F37" i="186"/>
  <c r="F41" i="186"/>
  <c r="F45" i="186"/>
  <c r="F23" i="186"/>
  <c r="F26" i="186"/>
  <c r="F38" i="186"/>
  <c r="F21" i="186"/>
  <c r="F42" i="186"/>
  <c r="F46" i="186"/>
  <c r="F39" i="186"/>
  <c r="F43" i="186"/>
  <c r="F25" i="186"/>
  <c r="F28" i="186"/>
  <c r="F114" i="186"/>
  <c r="F36" i="186"/>
  <c r="F44" i="186"/>
  <c r="F115" i="186"/>
  <c r="F40" i="186"/>
  <c r="F27" i="186"/>
  <c r="F113" i="186"/>
  <c r="H58" i="186" l="1"/>
  <c r="H57" i="186"/>
  <c r="H53" i="186"/>
  <c r="H52" i="186"/>
  <c r="H95" i="186"/>
  <c r="H93" i="186"/>
  <c r="H89" i="186"/>
  <c r="H85" i="186"/>
  <c r="H83" i="186"/>
  <c r="H81" i="186"/>
  <c r="H79" i="186"/>
  <c r="H73" i="186"/>
  <c r="H71" i="186"/>
  <c r="H62" i="186"/>
  <c r="H60" i="186"/>
  <c r="H91" i="186"/>
  <c r="H80" i="186"/>
  <c r="H61" i="186"/>
  <c r="H87" i="186"/>
  <c r="H74" i="186"/>
  <c r="H96" i="186"/>
  <c r="H84" i="186"/>
  <c r="H72" i="186"/>
  <c r="H82" i="186"/>
  <c r="H69" i="186"/>
  <c r="H94" i="186"/>
  <c r="H97" i="186"/>
  <c r="H59" i="186"/>
  <c r="I28" i="186"/>
  <c r="J59" i="186" s="1"/>
  <c r="E112" i="186"/>
  <c r="H23" i="186"/>
  <c r="H27" i="186"/>
  <c r="H36" i="186"/>
  <c r="H40" i="186"/>
  <c r="H44" i="186"/>
  <c r="H28" i="186"/>
  <c r="H39" i="186"/>
  <c r="H42" i="186"/>
  <c r="H45" i="186"/>
  <c r="H20" i="186"/>
  <c r="H25" i="186"/>
  <c r="H38" i="186"/>
  <c r="H21" i="186"/>
  <c r="H26" i="186"/>
  <c r="H46" i="186"/>
  <c r="H24" i="186"/>
  <c r="H37" i="186"/>
  <c r="H41" i="186"/>
  <c r="H113" i="186"/>
  <c r="H115" i="186"/>
  <c r="H114" i="186"/>
  <c r="H31" i="186"/>
  <c r="H32" i="186"/>
  <c r="H43" i="186"/>
  <c r="H33" i="186"/>
  <c r="E111" i="186"/>
  <c r="H19" i="186"/>
  <c r="J19" i="186" l="1"/>
  <c r="J58" i="186"/>
  <c r="J57" i="186"/>
  <c r="J53" i="186"/>
  <c r="J52" i="186"/>
  <c r="J96" i="186"/>
  <c r="J95" i="186"/>
  <c r="J94" i="186"/>
  <c r="J93" i="186"/>
  <c r="J91" i="186"/>
  <c r="J89" i="186"/>
  <c r="J87" i="186"/>
  <c r="J85" i="186"/>
  <c r="J84" i="186"/>
  <c r="J83" i="186"/>
  <c r="J82" i="186"/>
  <c r="J81" i="186"/>
  <c r="J80" i="186"/>
  <c r="J79" i="186"/>
  <c r="J74" i="186"/>
  <c r="J73" i="186"/>
  <c r="J72" i="186"/>
  <c r="J71" i="186"/>
  <c r="J69" i="186"/>
  <c r="J62" i="186"/>
  <c r="J61" i="186"/>
  <c r="J60" i="186"/>
  <c r="J97" i="186"/>
  <c r="F111" i="186"/>
  <c r="E116" i="186"/>
  <c r="F116" i="186" s="1"/>
  <c r="G111" i="186"/>
  <c r="G112" i="186"/>
  <c r="F112" i="186"/>
  <c r="J21" i="186"/>
  <c r="J26" i="186"/>
  <c r="J39" i="186"/>
  <c r="J43" i="186"/>
  <c r="J24" i="186"/>
  <c r="J27" i="186"/>
  <c r="J32" i="186"/>
  <c r="J36" i="186"/>
  <c r="J46" i="186"/>
  <c r="J37" i="186"/>
  <c r="J41" i="186"/>
  <c r="J45" i="186"/>
  <c r="J20" i="186"/>
  <c r="J25" i="186"/>
  <c r="J28" i="186"/>
  <c r="J38" i="186"/>
  <c r="J42" i="186"/>
  <c r="J40" i="186"/>
  <c r="J44" i="186"/>
  <c r="J23" i="186"/>
  <c r="J115" i="186"/>
  <c r="J113" i="186"/>
  <c r="J114" i="186"/>
  <c r="J31" i="186"/>
  <c r="J33" i="186"/>
  <c r="K28" i="186"/>
  <c r="L58" i="186" l="1"/>
  <c r="L57" i="186"/>
  <c r="L53" i="186"/>
  <c r="L52" i="186"/>
  <c r="L96" i="186"/>
  <c r="L95" i="186"/>
  <c r="L94" i="186"/>
  <c r="L93" i="186"/>
  <c r="L91" i="186"/>
  <c r="L89" i="186"/>
  <c r="L87" i="186"/>
  <c r="L85" i="186"/>
  <c r="L84" i="186"/>
  <c r="L83" i="186"/>
  <c r="L82" i="186"/>
  <c r="L81" i="186"/>
  <c r="L80" i="186"/>
  <c r="L79" i="186"/>
  <c r="L74" i="186"/>
  <c r="L73" i="186"/>
  <c r="L72" i="186"/>
  <c r="L71" i="186"/>
  <c r="L69" i="186"/>
  <c r="L62" i="186"/>
  <c r="L61" i="186"/>
  <c r="L60" i="186"/>
  <c r="L97" i="186"/>
  <c r="L59" i="186"/>
  <c r="L19" i="186"/>
  <c r="M28" i="186"/>
  <c r="I112" i="186"/>
  <c r="G116" i="186"/>
  <c r="H116" i="186" s="1"/>
  <c r="H111" i="186"/>
  <c r="I111" i="186"/>
  <c r="L25" i="186"/>
  <c r="L38" i="186"/>
  <c r="L42" i="186"/>
  <c r="L46" i="186"/>
  <c r="L37" i="186"/>
  <c r="L40" i="186"/>
  <c r="L43" i="186"/>
  <c r="L24" i="186"/>
  <c r="L44" i="186"/>
  <c r="L41" i="186"/>
  <c r="L45" i="186"/>
  <c r="L23" i="186"/>
  <c r="L27" i="186"/>
  <c r="L28" i="186"/>
  <c r="L32" i="186"/>
  <c r="L36" i="186"/>
  <c r="L115" i="186"/>
  <c r="L21" i="186"/>
  <c r="L113" i="186"/>
  <c r="L20" i="186"/>
  <c r="L26" i="186"/>
  <c r="L31" i="186"/>
  <c r="L39" i="186"/>
  <c r="L114" i="186"/>
  <c r="L33" i="186"/>
  <c r="H112" i="186"/>
  <c r="N19" i="186" l="1"/>
  <c r="N96" i="186"/>
  <c r="N95" i="186"/>
  <c r="N94" i="186"/>
  <c r="N93" i="186"/>
  <c r="N91" i="186"/>
  <c r="N89" i="186"/>
  <c r="N87" i="186"/>
  <c r="N85" i="186"/>
  <c r="N84" i="186"/>
  <c r="N83" i="186"/>
  <c r="N82" i="186"/>
  <c r="N81" i="186"/>
  <c r="N80" i="186"/>
  <c r="N79" i="186"/>
  <c r="N74" i="186"/>
  <c r="N73" i="186"/>
  <c r="N72" i="186"/>
  <c r="N71" i="186"/>
  <c r="N69" i="186"/>
  <c r="N62" i="186"/>
  <c r="N61" i="186"/>
  <c r="N60" i="186"/>
  <c r="N57" i="186"/>
  <c r="N52" i="186"/>
  <c r="N58" i="186"/>
  <c r="N53" i="186"/>
  <c r="N97" i="186"/>
  <c r="N59" i="186"/>
  <c r="J111" i="186"/>
  <c r="I116" i="186"/>
  <c r="J116" i="186" s="1"/>
  <c r="K111" i="186"/>
  <c r="J112" i="186"/>
  <c r="N24" i="186"/>
  <c r="N32" i="186"/>
  <c r="N37" i="186"/>
  <c r="N41" i="186"/>
  <c r="N45" i="186"/>
  <c r="N21" i="186"/>
  <c r="N25" i="186"/>
  <c r="N28" i="186"/>
  <c r="N44" i="186"/>
  <c r="N23" i="186"/>
  <c r="N27" i="186"/>
  <c r="N31" i="186"/>
  <c r="N36" i="186"/>
  <c r="N40" i="186"/>
  <c r="N20" i="186"/>
  <c r="N26" i="186"/>
  <c r="N39" i="186"/>
  <c r="N43" i="186"/>
  <c r="N114" i="186"/>
  <c r="N38" i="186"/>
  <c r="N42" i="186"/>
  <c r="N113" i="186"/>
  <c r="N46" i="186"/>
  <c r="N115" i="186"/>
  <c r="N33" i="186"/>
  <c r="K112" i="186"/>
  <c r="O28" i="186"/>
  <c r="P19" i="186" l="1"/>
  <c r="P58" i="186"/>
  <c r="P57" i="186"/>
  <c r="P53" i="186"/>
  <c r="P52" i="186"/>
  <c r="P95" i="186"/>
  <c r="P93" i="186"/>
  <c r="P89" i="186"/>
  <c r="P85" i="186"/>
  <c r="P83" i="186"/>
  <c r="P81" i="186"/>
  <c r="P79" i="186"/>
  <c r="P73" i="186"/>
  <c r="P71" i="186"/>
  <c r="P62" i="186"/>
  <c r="P60" i="186"/>
  <c r="P96" i="186"/>
  <c r="P94" i="186"/>
  <c r="P91" i="186"/>
  <c r="P87" i="186"/>
  <c r="P84" i="186"/>
  <c r="P82" i="186"/>
  <c r="P80" i="186"/>
  <c r="P74" i="186"/>
  <c r="P72" i="186"/>
  <c r="P69" i="186"/>
  <c r="P61" i="186"/>
  <c r="P97" i="186"/>
  <c r="P59" i="186"/>
  <c r="Q28" i="186"/>
  <c r="P23" i="186"/>
  <c r="P27" i="186"/>
  <c r="P36" i="186"/>
  <c r="P40" i="186"/>
  <c r="P44" i="186"/>
  <c r="P26" i="186"/>
  <c r="P38" i="186"/>
  <c r="P41" i="186"/>
  <c r="P32" i="186"/>
  <c r="P39" i="186"/>
  <c r="P43" i="186"/>
  <c r="P24" i="186"/>
  <c r="P28" i="186"/>
  <c r="P37" i="186"/>
  <c r="P21" i="186"/>
  <c r="P42" i="186"/>
  <c r="P46" i="186"/>
  <c r="P113" i="186"/>
  <c r="P25" i="186"/>
  <c r="P114" i="186"/>
  <c r="P45" i="186"/>
  <c r="P115" i="186"/>
  <c r="P31" i="186"/>
  <c r="P20" i="186"/>
  <c r="P33" i="186"/>
  <c r="L112" i="186"/>
  <c r="M112" i="186"/>
  <c r="M111" i="186"/>
  <c r="K116" i="186"/>
  <c r="L116" i="186" s="1"/>
  <c r="L111" i="186"/>
  <c r="R58" i="186" l="1"/>
  <c r="R57" i="186"/>
  <c r="R53" i="186"/>
  <c r="R52" i="186"/>
  <c r="R96" i="186"/>
  <c r="R95" i="186"/>
  <c r="R94" i="186"/>
  <c r="R93" i="186"/>
  <c r="R91" i="186"/>
  <c r="R89" i="186"/>
  <c r="R87" i="186"/>
  <c r="R85" i="186"/>
  <c r="R84" i="186"/>
  <c r="R83" i="186"/>
  <c r="R82" i="186"/>
  <c r="R81" i="186"/>
  <c r="R80" i="186"/>
  <c r="R79" i="186"/>
  <c r="R74" i="186"/>
  <c r="R73" i="186"/>
  <c r="R72" i="186"/>
  <c r="R71" i="186"/>
  <c r="R69" i="186"/>
  <c r="R62" i="186"/>
  <c r="R61" i="186"/>
  <c r="R60" i="186"/>
  <c r="R97" i="186"/>
  <c r="R59" i="186"/>
  <c r="R19" i="186"/>
  <c r="O111" i="186"/>
  <c r="S28" i="186"/>
  <c r="N111" i="186"/>
  <c r="M116" i="186"/>
  <c r="N116" i="186" s="1"/>
  <c r="O112" i="186"/>
  <c r="N112" i="186"/>
  <c r="R21" i="186"/>
  <c r="R26" i="186"/>
  <c r="R39" i="186"/>
  <c r="R43" i="186"/>
  <c r="R23" i="186"/>
  <c r="R42" i="186"/>
  <c r="R45" i="186"/>
  <c r="R46" i="186"/>
  <c r="R27" i="186"/>
  <c r="R32" i="186"/>
  <c r="R36" i="186"/>
  <c r="R40" i="186"/>
  <c r="R44" i="186"/>
  <c r="R25" i="186"/>
  <c r="R38" i="186"/>
  <c r="R31" i="186"/>
  <c r="R41" i="186"/>
  <c r="R115" i="186"/>
  <c r="R28" i="186"/>
  <c r="R114" i="186"/>
  <c r="R24" i="186"/>
  <c r="R37" i="186"/>
  <c r="R33" i="186"/>
  <c r="R113" i="186"/>
  <c r="R20" i="186"/>
  <c r="T58" i="186" l="1"/>
  <c r="T57" i="186"/>
  <c r="T53" i="186"/>
  <c r="T52" i="186"/>
  <c r="T96" i="186"/>
  <c r="T95" i="186"/>
  <c r="T94" i="186"/>
  <c r="T93" i="186"/>
  <c r="T91" i="186"/>
  <c r="T89" i="186"/>
  <c r="T87" i="186"/>
  <c r="T85" i="186"/>
  <c r="T84" i="186"/>
  <c r="T83" i="186"/>
  <c r="T82" i="186"/>
  <c r="T81" i="186"/>
  <c r="T80" i="186"/>
  <c r="T79" i="186"/>
  <c r="T74" i="186"/>
  <c r="T73" i="186"/>
  <c r="T72" i="186"/>
  <c r="T71" i="186"/>
  <c r="T69" i="186"/>
  <c r="T62" i="186"/>
  <c r="T61" i="186"/>
  <c r="T60" i="186"/>
  <c r="T97" i="186"/>
  <c r="T19" i="186"/>
  <c r="T59" i="186"/>
  <c r="Q111" i="186"/>
  <c r="Q112" i="186"/>
  <c r="P112" i="186"/>
  <c r="T25" i="186"/>
  <c r="T38" i="186"/>
  <c r="T42" i="186"/>
  <c r="T46" i="186"/>
  <c r="T24" i="186"/>
  <c r="T27" i="186"/>
  <c r="T31" i="186"/>
  <c r="T32" i="186"/>
  <c r="T36" i="186"/>
  <c r="T39" i="186"/>
  <c r="T21" i="186"/>
  <c r="T26" i="186"/>
  <c r="T23" i="186"/>
  <c r="T43" i="186"/>
  <c r="T28" i="186"/>
  <c r="T37" i="186"/>
  <c r="T41" i="186"/>
  <c r="T45" i="186"/>
  <c r="T115" i="186"/>
  <c r="T44" i="186"/>
  <c r="T40" i="186"/>
  <c r="T113" i="186"/>
  <c r="T114" i="186"/>
  <c r="T33" i="186"/>
  <c r="T20" i="186"/>
  <c r="O116" i="186"/>
  <c r="P116" i="186" s="1"/>
  <c r="P111" i="186"/>
  <c r="U28" i="186"/>
  <c r="V59" i="186" s="1"/>
  <c r="V19" i="186" l="1"/>
  <c r="V24" i="186"/>
  <c r="V32" i="186"/>
  <c r="V37" i="186"/>
  <c r="V41" i="186"/>
  <c r="V45" i="186"/>
  <c r="V40" i="186"/>
  <c r="V43" i="186"/>
  <c r="V46" i="186"/>
  <c r="V25" i="186"/>
  <c r="V28" i="186"/>
  <c r="V38" i="186"/>
  <c r="V42" i="186"/>
  <c r="V21" i="186"/>
  <c r="V26" i="186"/>
  <c r="V39" i="186"/>
  <c r="V44" i="186"/>
  <c r="V114" i="186"/>
  <c r="V113" i="186"/>
  <c r="V115" i="186"/>
  <c r="V27" i="186"/>
  <c r="V36" i="186"/>
  <c r="V23" i="186"/>
  <c r="V31" i="186"/>
  <c r="V33" i="186"/>
  <c r="V20" i="186"/>
  <c r="S111" i="186"/>
  <c r="R112" i="186"/>
  <c r="S112" i="186"/>
  <c r="R111" i="186"/>
  <c r="Q116" i="186"/>
  <c r="R116" i="186" s="1"/>
  <c r="T112" i="186" l="1"/>
  <c r="V91" i="186"/>
  <c r="V81" i="186"/>
  <c r="V58" i="186"/>
  <c r="V69" i="186"/>
  <c r="V82" i="186"/>
  <c r="V74" i="186"/>
  <c r="V62" i="186"/>
  <c r="U112" i="186"/>
  <c r="V61" i="186"/>
  <c r="V53" i="186"/>
  <c r="V93" i="186"/>
  <c r="V73" i="186"/>
  <c r="V87" i="186"/>
  <c r="V97" i="186"/>
  <c r="V79" i="186"/>
  <c r="V80" i="186"/>
  <c r="V72" i="186"/>
  <c r="U111" i="186"/>
  <c r="V85" i="186"/>
  <c r="V52" i="186"/>
  <c r="V71" i="186"/>
  <c r="V57" i="186"/>
  <c r="S116" i="186"/>
  <c r="T116" i="186" s="1"/>
  <c r="T111" i="186"/>
  <c r="V96" i="186"/>
  <c r="V94" i="186"/>
  <c r="V83" i="186"/>
  <c r="V95" i="186"/>
  <c r="V89" i="186"/>
  <c r="V60" i="186"/>
  <c r="V84" i="186"/>
  <c r="V112" i="186" l="1"/>
  <c r="V111" i="186"/>
  <c r="U116" i="186"/>
  <c r="V116" i="186" s="1"/>
  <c r="C33" i="187"/>
  <c r="C28" i="187" l="1"/>
  <c r="D55" i="187" l="1"/>
  <c r="D95" i="187"/>
  <c r="D89" i="187"/>
  <c r="D83" i="187"/>
  <c r="D79" i="187"/>
  <c r="D71" i="187"/>
  <c r="D60" i="187"/>
  <c r="D57" i="187"/>
  <c r="D94" i="187"/>
  <c r="D87" i="187"/>
  <c r="D82" i="187"/>
  <c r="D74" i="187"/>
  <c r="D69" i="187"/>
  <c r="D96" i="187"/>
  <c r="D84" i="187"/>
  <c r="D72" i="187"/>
  <c r="D58" i="187"/>
  <c r="D91" i="187"/>
  <c r="D61" i="187"/>
  <c r="D93" i="187"/>
  <c r="D81" i="187"/>
  <c r="D62" i="187"/>
  <c r="D53" i="187"/>
  <c r="D80" i="187"/>
  <c r="D52" i="187"/>
  <c r="D85" i="187"/>
  <c r="D73" i="187"/>
  <c r="D97" i="187"/>
  <c r="D59" i="187"/>
  <c r="D23" i="187"/>
  <c r="D25" i="187"/>
  <c r="D27" i="187"/>
  <c r="D36" i="187"/>
  <c r="D38" i="187"/>
  <c r="D40" i="187"/>
  <c r="D42" i="187"/>
  <c r="D44" i="187"/>
  <c r="D46" i="187"/>
  <c r="D21" i="187"/>
  <c r="D39" i="187"/>
  <c r="D114" i="187"/>
  <c r="D26" i="187"/>
  <c r="D28" i="187"/>
  <c r="D31" i="187"/>
  <c r="D41" i="187"/>
  <c r="D113" i="187"/>
  <c r="D24" i="187"/>
  <c r="D33" i="187"/>
  <c r="D37" i="187"/>
  <c r="D45" i="187"/>
  <c r="D115" i="187"/>
  <c r="D43" i="187"/>
  <c r="D32" i="187"/>
  <c r="D20" i="187"/>
  <c r="D19" i="187"/>
  <c r="C112" i="187" l="1"/>
  <c r="C111" i="187"/>
  <c r="D112" i="187" l="1"/>
  <c r="C116" i="187"/>
  <c r="D116" i="187" s="1"/>
  <c r="D111" i="187"/>
  <c r="E33" i="187"/>
  <c r="E28" i="187" l="1"/>
  <c r="F95" i="187" l="1"/>
  <c r="F89" i="187"/>
  <c r="F83" i="187"/>
  <c r="F79" i="187"/>
  <c r="F71" i="187"/>
  <c r="F60" i="187"/>
  <c r="F58" i="187"/>
  <c r="F52" i="187"/>
  <c r="F55" i="187"/>
  <c r="F93" i="187"/>
  <c r="F85" i="187"/>
  <c r="F81" i="187"/>
  <c r="F73" i="187"/>
  <c r="F62" i="187"/>
  <c r="F97" i="187"/>
  <c r="F94" i="187"/>
  <c r="F87" i="187"/>
  <c r="F82" i="187"/>
  <c r="F74" i="187"/>
  <c r="F69" i="187"/>
  <c r="F57" i="187"/>
  <c r="F53" i="187"/>
  <c r="F96" i="187"/>
  <c r="F91" i="187"/>
  <c r="F84" i="187"/>
  <c r="F80" i="187"/>
  <c r="F72" i="187"/>
  <c r="F61" i="187"/>
  <c r="F59" i="187"/>
  <c r="F19" i="187"/>
  <c r="G28" i="187"/>
  <c r="F21" i="187"/>
  <c r="F26" i="187"/>
  <c r="F39" i="187"/>
  <c r="F43" i="187"/>
  <c r="F25" i="187"/>
  <c r="F32" i="187"/>
  <c r="F36" i="187"/>
  <c r="F46" i="187"/>
  <c r="F24" i="187"/>
  <c r="F27" i="187"/>
  <c r="F28" i="187"/>
  <c r="F42" i="187"/>
  <c r="F45" i="187"/>
  <c r="F23" i="187"/>
  <c r="F38" i="187"/>
  <c r="F41" i="187"/>
  <c r="F44" i="187"/>
  <c r="F40" i="187"/>
  <c r="F31" i="187"/>
  <c r="F20" i="187"/>
  <c r="F37" i="187"/>
  <c r="F114" i="187"/>
  <c r="F113" i="187"/>
  <c r="F115" i="187"/>
  <c r="F33" i="187"/>
  <c r="H94" i="187" l="1"/>
  <c r="H87" i="187"/>
  <c r="H82" i="187"/>
  <c r="H74" i="187"/>
  <c r="H69" i="187"/>
  <c r="H57" i="187"/>
  <c r="H96" i="187"/>
  <c r="H91" i="187"/>
  <c r="H84" i="187"/>
  <c r="H80" i="187"/>
  <c r="H72" i="187"/>
  <c r="H61" i="187"/>
  <c r="H55" i="187"/>
  <c r="H93" i="187"/>
  <c r="H85" i="187"/>
  <c r="H81" i="187"/>
  <c r="H73" i="187"/>
  <c r="H62" i="187"/>
  <c r="H58" i="187"/>
  <c r="H53" i="187"/>
  <c r="H95" i="187"/>
  <c r="H89" i="187"/>
  <c r="H83" i="187"/>
  <c r="H79" i="187"/>
  <c r="H71" i="187"/>
  <c r="H60" i="187"/>
  <c r="H52" i="187"/>
  <c r="H97" i="187"/>
  <c r="H59" i="187"/>
  <c r="H19" i="187"/>
  <c r="E111" i="187"/>
  <c r="E112" i="187"/>
  <c r="H25" i="187"/>
  <c r="H38" i="187"/>
  <c r="H42" i="187"/>
  <c r="H46" i="187"/>
  <c r="H21" i="187"/>
  <c r="H37" i="187"/>
  <c r="H40" i="187"/>
  <c r="H43" i="187"/>
  <c r="H32" i="187"/>
  <c r="H36" i="187"/>
  <c r="H39" i="187"/>
  <c r="H24" i="187"/>
  <c r="H27" i="187"/>
  <c r="H28" i="187"/>
  <c r="H45" i="187"/>
  <c r="H23" i="187"/>
  <c r="H26" i="187"/>
  <c r="H44" i="187"/>
  <c r="H113" i="187"/>
  <c r="H41" i="187"/>
  <c r="H114" i="187"/>
  <c r="H115" i="187"/>
  <c r="H20" i="187"/>
  <c r="I28" i="187"/>
  <c r="J19" i="187" l="1"/>
  <c r="J55" i="187"/>
  <c r="J93" i="187"/>
  <c r="J85" i="187"/>
  <c r="J81" i="187"/>
  <c r="J73" i="187"/>
  <c r="J62" i="187"/>
  <c r="J95" i="187"/>
  <c r="J89" i="187"/>
  <c r="J83" i="187"/>
  <c r="J79" i="187"/>
  <c r="J71" i="187"/>
  <c r="J96" i="187"/>
  <c r="J91" i="187"/>
  <c r="J84" i="187"/>
  <c r="J80" i="187"/>
  <c r="J72" i="187"/>
  <c r="J61" i="187"/>
  <c r="J53" i="187"/>
  <c r="J97" i="187"/>
  <c r="J94" i="187"/>
  <c r="J87" i="187"/>
  <c r="J82" i="187"/>
  <c r="J74" i="187"/>
  <c r="J69" i="187"/>
  <c r="J60" i="187"/>
  <c r="J57" i="187"/>
  <c r="J52" i="187"/>
  <c r="J58" i="187"/>
  <c r="J59" i="187"/>
  <c r="K28" i="187"/>
  <c r="G111" i="187"/>
  <c r="G112" i="187"/>
  <c r="F112" i="187"/>
  <c r="J24" i="187"/>
  <c r="J32" i="187"/>
  <c r="J37" i="187"/>
  <c r="J41" i="187"/>
  <c r="J45" i="187"/>
  <c r="J23" i="187"/>
  <c r="J26" i="187"/>
  <c r="J28" i="187"/>
  <c r="J44" i="187"/>
  <c r="J21" i="187"/>
  <c r="J25" i="187"/>
  <c r="J40" i="187"/>
  <c r="J43" i="187"/>
  <c r="J36" i="187"/>
  <c r="J39" i="187"/>
  <c r="J42" i="187"/>
  <c r="J38" i="187"/>
  <c r="J27" i="187"/>
  <c r="J46" i="187"/>
  <c r="J114" i="187"/>
  <c r="J113" i="187"/>
  <c r="J115" i="187"/>
  <c r="J20" i="187"/>
  <c r="F111" i="187"/>
  <c r="E116" i="187"/>
  <c r="F116" i="187" s="1"/>
  <c r="L21" i="187" l="1"/>
  <c r="L96" i="187"/>
  <c r="L91" i="187"/>
  <c r="L84" i="187"/>
  <c r="L80" i="187"/>
  <c r="L72" i="187"/>
  <c r="L61" i="187"/>
  <c r="L53" i="187"/>
  <c r="L94" i="187"/>
  <c r="L87" i="187"/>
  <c r="L82" i="187"/>
  <c r="L74" i="187"/>
  <c r="L69" i="187"/>
  <c r="L95" i="187"/>
  <c r="L89" i="187"/>
  <c r="L83" i="187"/>
  <c r="L79" i="187"/>
  <c r="L71" i="187"/>
  <c r="L60" i="187"/>
  <c r="L58" i="187"/>
  <c r="L52" i="187"/>
  <c r="L55" i="187"/>
  <c r="L57" i="187"/>
  <c r="L93" i="187"/>
  <c r="L85" i="187"/>
  <c r="L81" i="187"/>
  <c r="L73" i="187"/>
  <c r="L62" i="187"/>
  <c r="L97" i="187"/>
  <c r="L59" i="187"/>
  <c r="L19" i="187"/>
  <c r="M28" i="187"/>
  <c r="I111" i="187"/>
  <c r="G116" i="187"/>
  <c r="H116" i="187" s="1"/>
  <c r="H111" i="187"/>
  <c r="H112" i="187"/>
  <c r="L23" i="187"/>
  <c r="L27" i="187"/>
  <c r="L36" i="187"/>
  <c r="L40" i="187"/>
  <c r="L44" i="187"/>
  <c r="L38" i="187"/>
  <c r="L41" i="187"/>
  <c r="L26" i="187"/>
  <c r="L28" i="187"/>
  <c r="L37" i="187"/>
  <c r="L25" i="187"/>
  <c r="L32" i="187"/>
  <c r="L43" i="187"/>
  <c r="L42" i="187"/>
  <c r="L46" i="187"/>
  <c r="L45" i="187"/>
  <c r="L39" i="187"/>
  <c r="L115" i="187"/>
  <c r="L113" i="187"/>
  <c r="L24" i="187"/>
  <c r="L114" i="187"/>
  <c r="L20" i="187"/>
  <c r="I112" i="187"/>
  <c r="N95" i="187" l="1"/>
  <c r="N89" i="187"/>
  <c r="N83" i="187"/>
  <c r="N79" i="187"/>
  <c r="N71" i="187"/>
  <c r="N60" i="187"/>
  <c r="N58" i="187"/>
  <c r="N52" i="187"/>
  <c r="N55" i="187"/>
  <c r="N94" i="187"/>
  <c r="N87" i="187"/>
  <c r="N82" i="187"/>
  <c r="N74" i="187"/>
  <c r="N69" i="187"/>
  <c r="N57" i="187"/>
  <c r="N93" i="187"/>
  <c r="N85" i="187"/>
  <c r="N81" i="187"/>
  <c r="N73" i="187"/>
  <c r="N62" i="187"/>
  <c r="N96" i="187"/>
  <c r="N91" i="187"/>
  <c r="N84" i="187"/>
  <c r="N80" i="187"/>
  <c r="N72" i="187"/>
  <c r="N61" i="187"/>
  <c r="N97" i="187"/>
  <c r="N53" i="187"/>
  <c r="N59" i="187"/>
  <c r="K112" i="187"/>
  <c r="N21" i="187"/>
  <c r="N26" i="187"/>
  <c r="N39" i="187"/>
  <c r="N43" i="187"/>
  <c r="N24" i="187"/>
  <c r="N27" i="187"/>
  <c r="N42" i="187"/>
  <c r="N45" i="187"/>
  <c r="N23" i="187"/>
  <c r="N38" i="187"/>
  <c r="N41" i="187"/>
  <c r="N44" i="187"/>
  <c r="N37" i="187"/>
  <c r="N40" i="187"/>
  <c r="N25" i="187"/>
  <c r="N32" i="187"/>
  <c r="N46" i="187"/>
  <c r="N114" i="187"/>
  <c r="N115" i="187"/>
  <c r="N28" i="187"/>
  <c r="N36" i="187"/>
  <c r="N113" i="187"/>
  <c r="N20" i="187"/>
  <c r="J112" i="187"/>
  <c r="N19" i="187"/>
  <c r="O28" i="187"/>
  <c r="K111" i="187"/>
  <c r="J111" i="187"/>
  <c r="I116" i="187"/>
  <c r="J116" i="187" s="1"/>
  <c r="P19" i="187" l="1"/>
  <c r="P94" i="187"/>
  <c r="P87" i="187"/>
  <c r="P82" i="187"/>
  <c r="P74" i="187"/>
  <c r="P69" i="187"/>
  <c r="P57" i="187"/>
  <c r="P55" i="187"/>
  <c r="P93" i="187"/>
  <c r="P85" i="187"/>
  <c r="P81" i="187"/>
  <c r="P73" i="187"/>
  <c r="P62" i="187"/>
  <c r="P96" i="187"/>
  <c r="P91" i="187"/>
  <c r="P84" i="187"/>
  <c r="P80" i="187"/>
  <c r="P72" i="187"/>
  <c r="P61" i="187"/>
  <c r="P95" i="187"/>
  <c r="P89" i="187"/>
  <c r="P83" i="187"/>
  <c r="P79" i="187"/>
  <c r="P71" i="187"/>
  <c r="P60" i="187"/>
  <c r="P52" i="187"/>
  <c r="P58" i="187"/>
  <c r="P53" i="187"/>
  <c r="P97" i="187"/>
  <c r="P59" i="187"/>
  <c r="P25" i="187"/>
  <c r="P38" i="187"/>
  <c r="P42" i="187"/>
  <c r="P46" i="187"/>
  <c r="P28" i="187"/>
  <c r="P32" i="187"/>
  <c r="P36" i="187"/>
  <c r="P39" i="187"/>
  <c r="P24" i="187"/>
  <c r="P27" i="187"/>
  <c r="P45" i="187"/>
  <c r="P23" i="187"/>
  <c r="P26" i="187"/>
  <c r="P41" i="187"/>
  <c r="P44" i="187"/>
  <c r="P37" i="187"/>
  <c r="P40" i="187"/>
  <c r="P21" i="187"/>
  <c r="P113" i="187"/>
  <c r="P115" i="187"/>
  <c r="P43" i="187"/>
  <c r="P114" i="187"/>
  <c r="P20" i="187"/>
  <c r="K116" i="187"/>
  <c r="L116" i="187" s="1"/>
  <c r="L111" i="187"/>
  <c r="Q28" i="187"/>
  <c r="L112" i="187"/>
  <c r="M111" i="187"/>
  <c r="M112" i="187"/>
  <c r="R19" i="187" l="1"/>
  <c r="R55" i="187"/>
  <c r="R97" i="187"/>
  <c r="R93" i="187"/>
  <c r="R85" i="187"/>
  <c r="R81" i="187"/>
  <c r="R73" i="187"/>
  <c r="R62" i="187"/>
  <c r="R96" i="187"/>
  <c r="R91" i="187"/>
  <c r="R84" i="187"/>
  <c r="R80" i="187"/>
  <c r="R72" i="187"/>
  <c r="R61" i="187"/>
  <c r="R53" i="187"/>
  <c r="R95" i="187"/>
  <c r="R89" i="187"/>
  <c r="R83" i="187"/>
  <c r="R79" i="187"/>
  <c r="R71" i="187"/>
  <c r="R60" i="187"/>
  <c r="R58" i="187"/>
  <c r="R94" i="187"/>
  <c r="R87" i="187"/>
  <c r="R82" i="187"/>
  <c r="R74" i="187"/>
  <c r="R69" i="187"/>
  <c r="R57" i="187"/>
  <c r="R52" i="187"/>
  <c r="R59" i="187"/>
  <c r="N112" i="187"/>
  <c r="S28" i="187"/>
  <c r="O111" i="187"/>
  <c r="R24" i="187"/>
  <c r="R32" i="187"/>
  <c r="R37" i="187"/>
  <c r="R41" i="187"/>
  <c r="R45" i="187"/>
  <c r="R21" i="187"/>
  <c r="R25" i="187"/>
  <c r="R40" i="187"/>
  <c r="R43" i="187"/>
  <c r="R46" i="187"/>
  <c r="R36" i="187"/>
  <c r="R39" i="187"/>
  <c r="R42" i="187"/>
  <c r="R27" i="187"/>
  <c r="R28" i="187"/>
  <c r="R38" i="187"/>
  <c r="R44" i="187"/>
  <c r="R23" i="187"/>
  <c r="R113" i="187"/>
  <c r="R115" i="187"/>
  <c r="R26" i="187"/>
  <c r="R114" i="187"/>
  <c r="R20" i="187"/>
  <c r="N111" i="187"/>
  <c r="M116" i="187"/>
  <c r="N116" i="187" s="1"/>
  <c r="O112" i="187"/>
  <c r="T19" i="187" l="1"/>
  <c r="T96" i="187"/>
  <c r="T91" i="187"/>
  <c r="T84" i="187"/>
  <c r="T80" i="187"/>
  <c r="T72" i="187"/>
  <c r="T61" i="187"/>
  <c r="T53" i="187"/>
  <c r="T95" i="187"/>
  <c r="T89" i="187"/>
  <c r="T83" i="187"/>
  <c r="T79" i="187"/>
  <c r="T71" i="187"/>
  <c r="T60" i="187"/>
  <c r="T58" i="187"/>
  <c r="T52" i="187"/>
  <c r="T94" i="187"/>
  <c r="T87" i="187"/>
  <c r="T82" i="187"/>
  <c r="T74" i="187"/>
  <c r="T69" i="187"/>
  <c r="T93" i="187"/>
  <c r="T85" i="187"/>
  <c r="T81" i="187"/>
  <c r="T73" i="187"/>
  <c r="T62" i="187"/>
  <c r="T57" i="187"/>
  <c r="T55" i="187"/>
  <c r="T97" i="187"/>
  <c r="T59" i="187"/>
  <c r="P112" i="187"/>
  <c r="Q111" i="187"/>
  <c r="Q112" i="187"/>
  <c r="O116" i="187"/>
  <c r="P116" i="187" s="1"/>
  <c r="P111" i="187"/>
  <c r="U28" i="187"/>
  <c r="T23" i="187"/>
  <c r="T27" i="187"/>
  <c r="T36" i="187"/>
  <c r="T40" i="187"/>
  <c r="T44" i="187"/>
  <c r="T26" i="187"/>
  <c r="T37" i="187"/>
  <c r="T21" i="187"/>
  <c r="T25" i="187"/>
  <c r="T32" i="187"/>
  <c r="T43" i="187"/>
  <c r="T24" i="187"/>
  <c r="T39" i="187"/>
  <c r="T42" i="187"/>
  <c r="T45" i="187"/>
  <c r="T28" i="187"/>
  <c r="T41" i="187"/>
  <c r="T115" i="187"/>
  <c r="T38" i="187"/>
  <c r="T46" i="187"/>
  <c r="T114" i="187"/>
  <c r="T113" i="187"/>
  <c r="T20" i="187"/>
  <c r="V19" i="187" l="1"/>
  <c r="V59" i="187"/>
  <c r="R112" i="187"/>
  <c r="S111" i="187"/>
  <c r="S112" i="187"/>
  <c r="V21" i="187"/>
  <c r="V26" i="187"/>
  <c r="V39" i="187"/>
  <c r="V43" i="187"/>
  <c r="V23" i="187"/>
  <c r="V38" i="187"/>
  <c r="V41" i="187"/>
  <c r="V44" i="187"/>
  <c r="V28" i="187"/>
  <c r="V37" i="187"/>
  <c r="V40" i="187"/>
  <c r="V25" i="187"/>
  <c r="V32" i="187"/>
  <c r="V36" i="187"/>
  <c r="V27" i="187"/>
  <c r="V42" i="187"/>
  <c r="V24" i="187"/>
  <c r="V46" i="187"/>
  <c r="V114" i="187"/>
  <c r="V45" i="187"/>
  <c r="V115" i="187"/>
  <c r="V113" i="187"/>
  <c r="V20" i="187"/>
  <c r="R111" i="187"/>
  <c r="Q116" i="187"/>
  <c r="R116" i="187" s="1"/>
  <c r="V61" i="187" l="1"/>
  <c r="S116" i="187"/>
  <c r="T116" i="187" s="1"/>
  <c r="T111" i="187"/>
  <c r="V97" i="187"/>
  <c r="V89" i="187"/>
  <c r="V71" i="187"/>
  <c r="V85" i="187"/>
  <c r="V96" i="187"/>
  <c r="V55" i="187"/>
  <c r="V82" i="187"/>
  <c r="V62" i="187"/>
  <c r="U112" i="187"/>
  <c r="V95" i="187"/>
  <c r="V81" i="187"/>
  <c r="V91" i="187"/>
  <c r="V69" i="187"/>
  <c r="V80" i="187"/>
  <c r="U111" i="187"/>
  <c r="V53" i="187"/>
  <c r="V60" i="187"/>
  <c r="V52" i="187"/>
  <c r="V87" i="187"/>
  <c r="V74" i="187"/>
  <c r="V79" i="187"/>
  <c r="V93" i="187"/>
  <c r="V57" i="187"/>
  <c r="V73" i="187"/>
  <c r="V84" i="187"/>
  <c r="V72" i="187"/>
  <c r="V83" i="187"/>
  <c r="V94" i="187"/>
  <c r="V58" i="187"/>
  <c r="T112" i="187"/>
  <c r="V112" i="187" l="1"/>
  <c r="V111" i="187"/>
  <c r="U116" i="187"/>
  <c r="V116" i="187" s="1"/>
  <c r="H31" i="187"/>
  <c r="G33" i="187"/>
  <c r="H33" i="187" s="1"/>
  <c r="I33" i="187"/>
  <c r="J33" i="187" l="1"/>
  <c r="J31" i="187"/>
  <c r="K33" i="187"/>
  <c r="L31" i="187"/>
  <c r="N31" i="187"/>
  <c r="L33" i="187" l="1"/>
  <c r="M33" i="187"/>
  <c r="N33" i="187"/>
  <c r="O33" i="187"/>
  <c r="P33" i="187" s="1"/>
  <c r="P31" i="187" l="1"/>
  <c r="Q33" i="187" l="1"/>
  <c r="R31" i="187"/>
  <c r="R33" i="187" l="1"/>
  <c r="T31" i="187"/>
  <c r="U33" i="187"/>
  <c r="V31" i="187" l="1"/>
  <c r="S33" i="187"/>
  <c r="V33" i="187"/>
  <c r="T33" i="187" l="1"/>
  <c r="C14" i="189"/>
  <c r="C33" i="189" s="1"/>
  <c r="C28" i="189" l="1"/>
  <c r="D19" i="189"/>
  <c r="D33" i="189"/>
  <c r="D55" i="189" l="1"/>
  <c r="D93" i="189"/>
  <c r="D85" i="189"/>
  <c r="D81" i="189"/>
  <c r="D73" i="189"/>
  <c r="D62" i="189"/>
  <c r="D52" i="189"/>
  <c r="D96" i="189"/>
  <c r="D91" i="189"/>
  <c r="D84" i="189"/>
  <c r="D80" i="189"/>
  <c r="D72" i="189"/>
  <c r="D61" i="189"/>
  <c r="D58" i="189"/>
  <c r="D94" i="189"/>
  <c r="D82" i="189"/>
  <c r="D69" i="189"/>
  <c r="D57" i="189"/>
  <c r="D87" i="189"/>
  <c r="D74" i="189"/>
  <c r="D59" i="189"/>
  <c r="D89" i="189"/>
  <c r="D79" i="189"/>
  <c r="D60" i="189"/>
  <c r="D53" i="189"/>
  <c r="D71" i="189"/>
  <c r="D83" i="189"/>
  <c r="D95" i="189"/>
  <c r="D97" i="189"/>
  <c r="D21" i="189"/>
  <c r="D24" i="189"/>
  <c r="D26" i="189"/>
  <c r="D32" i="189"/>
  <c r="D37" i="189"/>
  <c r="D39" i="189"/>
  <c r="D41" i="189"/>
  <c r="D43" i="189"/>
  <c r="D45" i="189"/>
  <c r="D23" i="189"/>
  <c r="D25" i="189"/>
  <c r="D27" i="189"/>
  <c r="D36" i="189"/>
  <c r="D38" i="189"/>
  <c r="D40" i="189"/>
  <c r="D42" i="189"/>
  <c r="D44" i="189"/>
  <c r="D46" i="189"/>
  <c r="D31" i="189"/>
  <c r="D20" i="189"/>
  <c r="D28" i="189"/>
  <c r="D114" i="189"/>
  <c r="D113" i="189"/>
  <c r="D115" i="189"/>
  <c r="C112" i="189" l="1"/>
  <c r="D112" i="189" s="1"/>
  <c r="C111" i="189"/>
  <c r="D111" i="189" l="1"/>
  <c r="C116" i="189"/>
  <c r="D116" i="189" s="1"/>
  <c r="E33" i="189" l="1"/>
  <c r="E28" i="189"/>
  <c r="F93" i="189" l="1"/>
  <c r="F89" i="189"/>
  <c r="F85" i="189"/>
  <c r="F81" i="189"/>
  <c r="F72" i="189"/>
  <c r="F61" i="189"/>
  <c r="F96" i="189"/>
  <c r="F84" i="189"/>
  <c r="F55" i="189"/>
  <c r="F95" i="189"/>
  <c r="F91" i="189"/>
  <c r="F87" i="189"/>
  <c r="F83" i="189"/>
  <c r="F79" i="189"/>
  <c r="F94" i="189"/>
  <c r="F80" i="189"/>
  <c r="F73" i="189"/>
  <c r="F62" i="189"/>
  <c r="F57" i="189"/>
  <c r="F53" i="189"/>
  <c r="F52" i="189"/>
  <c r="F82" i="189"/>
  <c r="F58" i="189"/>
  <c r="F74" i="189"/>
  <c r="F71" i="189"/>
  <c r="F69" i="189"/>
  <c r="F60" i="189"/>
  <c r="F97" i="189"/>
  <c r="F59" i="189"/>
  <c r="F25" i="189"/>
  <c r="F28" i="189"/>
  <c r="F38" i="189"/>
  <c r="F42" i="189"/>
  <c r="F46" i="189"/>
  <c r="F23" i="189"/>
  <c r="F27" i="189"/>
  <c r="F36" i="189"/>
  <c r="F40" i="189"/>
  <c r="F44" i="189"/>
  <c r="F24" i="189"/>
  <c r="F32" i="189"/>
  <c r="F41" i="189"/>
  <c r="F37" i="189"/>
  <c r="F45" i="189"/>
  <c r="F26" i="189"/>
  <c r="F43" i="189"/>
  <c r="F39" i="189"/>
  <c r="F21" i="189"/>
  <c r="F115" i="189"/>
  <c r="F113" i="189"/>
  <c r="F114" i="189"/>
  <c r="F33" i="189"/>
  <c r="G28" i="189"/>
  <c r="H59" i="189" s="1"/>
  <c r="F19" i="189"/>
  <c r="F20" i="189"/>
  <c r="F31" i="189"/>
  <c r="H96" i="189" l="1"/>
  <c r="H84" i="189"/>
  <c r="H80" i="189"/>
  <c r="H71" i="189"/>
  <c r="H60" i="189"/>
  <c r="H58" i="189"/>
  <c r="H95" i="189"/>
  <c r="H91" i="189"/>
  <c r="H87" i="189"/>
  <c r="H83" i="189"/>
  <c r="H94" i="189"/>
  <c r="H73" i="189"/>
  <c r="H72" i="189"/>
  <c r="H62" i="189"/>
  <c r="H61" i="189"/>
  <c r="H57" i="189"/>
  <c r="H74" i="189"/>
  <c r="H69" i="189"/>
  <c r="H52" i="189"/>
  <c r="H82" i="189"/>
  <c r="H79" i="189"/>
  <c r="H55" i="189"/>
  <c r="H81" i="189"/>
  <c r="H93" i="189"/>
  <c r="H89" i="189"/>
  <c r="H85" i="189"/>
  <c r="H53" i="189"/>
  <c r="H97" i="189"/>
  <c r="H19" i="189"/>
  <c r="H24" i="189"/>
  <c r="H32" i="189"/>
  <c r="H37" i="189"/>
  <c r="H41" i="189"/>
  <c r="H45" i="189"/>
  <c r="H21" i="189"/>
  <c r="H26" i="189"/>
  <c r="H28" i="189"/>
  <c r="H39" i="189"/>
  <c r="H43" i="189"/>
  <c r="H23" i="189"/>
  <c r="H40" i="189"/>
  <c r="H27" i="189"/>
  <c r="H36" i="189"/>
  <c r="H44" i="189"/>
  <c r="H38" i="189"/>
  <c r="H25" i="189"/>
  <c r="H46" i="189"/>
  <c r="H42" i="189"/>
  <c r="H114" i="189"/>
  <c r="H115" i="189"/>
  <c r="H113" i="189"/>
  <c r="H20" i="189"/>
  <c r="E111" i="189"/>
  <c r="I28" i="189"/>
  <c r="J19" i="189" s="1"/>
  <c r="E112" i="189"/>
  <c r="F112" i="189" s="1"/>
  <c r="J95" i="189" l="1"/>
  <c r="J91" i="189"/>
  <c r="J87" i="189"/>
  <c r="J83" i="189"/>
  <c r="J79" i="189"/>
  <c r="J74" i="189"/>
  <c r="J69" i="189"/>
  <c r="J57" i="189"/>
  <c r="J53" i="189"/>
  <c r="J55" i="189"/>
  <c r="J97" i="189"/>
  <c r="J94" i="189"/>
  <c r="J80" i="189"/>
  <c r="J52" i="189"/>
  <c r="J93" i="189"/>
  <c r="J89" i="189"/>
  <c r="J85" i="189"/>
  <c r="J82" i="189"/>
  <c r="J81" i="189"/>
  <c r="J58" i="189"/>
  <c r="J96" i="189"/>
  <c r="J84" i="189"/>
  <c r="J73" i="189"/>
  <c r="J72" i="189"/>
  <c r="J71" i="189"/>
  <c r="J62" i="189"/>
  <c r="J61" i="189"/>
  <c r="J60" i="189"/>
  <c r="J59" i="189"/>
  <c r="E116" i="189"/>
  <c r="F116" i="189" s="1"/>
  <c r="F111" i="189"/>
  <c r="G112" i="189"/>
  <c r="H112" i="189" s="1"/>
  <c r="G111" i="189"/>
  <c r="J23" i="189"/>
  <c r="J27" i="189"/>
  <c r="J28" i="189"/>
  <c r="J36" i="189"/>
  <c r="J40" i="189"/>
  <c r="J44" i="189"/>
  <c r="J25" i="189"/>
  <c r="J38" i="189"/>
  <c r="J42" i="189"/>
  <c r="J21" i="189"/>
  <c r="J39" i="189"/>
  <c r="J46" i="189"/>
  <c r="J26" i="189"/>
  <c r="J43" i="189"/>
  <c r="J24" i="189"/>
  <c r="J41" i="189"/>
  <c r="J45" i="189"/>
  <c r="J32" i="189"/>
  <c r="J113" i="189"/>
  <c r="J37" i="189"/>
  <c r="J114" i="189"/>
  <c r="J115" i="189"/>
  <c r="J20" i="189"/>
  <c r="K28" i="189"/>
  <c r="L55" i="189" l="1"/>
  <c r="L94" i="189"/>
  <c r="L82" i="189"/>
  <c r="L73" i="189"/>
  <c r="L62" i="189"/>
  <c r="L52" i="189"/>
  <c r="L93" i="189"/>
  <c r="L89" i="189"/>
  <c r="L85" i="189"/>
  <c r="L81" i="189"/>
  <c r="L74" i="189"/>
  <c r="L69" i="189"/>
  <c r="L58" i="189"/>
  <c r="L71" i="189"/>
  <c r="L60" i="189"/>
  <c r="L53" i="189"/>
  <c r="L96" i="189"/>
  <c r="L95" i="189"/>
  <c r="L84" i="189"/>
  <c r="L83" i="189"/>
  <c r="L80" i="189"/>
  <c r="L72" i="189"/>
  <c r="L61" i="189"/>
  <c r="L57" i="189"/>
  <c r="L91" i="189"/>
  <c r="L87" i="189"/>
  <c r="L79" i="189"/>
  <c r="L97" i="189"/>
  <c r="L59" i="189"/>
  <c r="L19" i="189"/>
  <c r="L21" i="189"/>
  <c r="L26" i="189"/>
  <c r="L39" i="189"/>
  <c r="L43" i="189"/>
  <c r="L24" i="189"/>
  <c r="L28" i="189"/>
  <c r="L32" i="189"/>
  <c r="L37" i="189"/>
  <c r="L41" i="189"/>
  <c r="L45" i="189"/>
  <c r="L38" i="189"/>
  <c r="L25" i="189"/>
  <c r="L42" i="189"/>
  <c r="L46" i="189"/>
  <c r="L36" i="189"/>
  <c r="L40" i="189"/>
  <c r="L27" i="189"/>
  <c r="L23" i="189"/>
  <c r="L44" i="189"/>
  <c r="L113" i="189"/>
  <c r="L115" i="189"/>
  <c r="L114" i="189"/>
  <c r="L20" i="189"/>
  <c r="I112" i="189"/>
  <c r="J112" i="189" s="1"/>
  <c r="M28" i="189"/>
  <c r="H111" i="189"/>
  <c r="G116" i="189"/>
  <c r="H116" i="189" s="1"/>
  <c r="I111" i="189"/>
  <c r="N93" i="189" l="1"/>
  <c r="N89" i="189"/>
  <c r="N85" i="189"/>
  <c r="N81" i="189"/>
  <c r="N72" i="189"/>
  <c r="N61" i="189"/>
  <c r="N96" i="189"/>
  <c r="N84" i="189"/>
  <c r="N82" i="189"/>
  <c r="N71" i="189"/>
  <c r="N60" i="189"/>
  <c r="N53" i="189"/>
  <c r="N97" i="189"/>
  <c r="N79" i="189"/>
  <c r="N55" i="189"/>
  <c r="N57" i="189"/>
  <c r="N91" i="189"/>
  <c r="N87" i="189"/>
  <c r="N73" i="189"/>
  <c r="N62" i="189"/>
  <c r="N58" i="189"/>
  <c r="N74" i="189"/>
  <c r="N69" i="189"/>
  <c r="N95" i="189"/>
  <c r="N94" i="189"/>
  <c r="N83" i="189"/>
  <c r="N80" i="189"/>
  <c r="N52" i="189"/>
  <c r="N59" i="189"/>
  <c r="N19" i="189"/>
  <c r="K112" i="189"/>
  <c r="L112" i="189" s="1"/>
  <c r="I116" i="189"/>
  <c r="J116" i="189" s="1"/>
  <c r="J111" i="189"/>
  <c r="N25" i="189"/>
  <c r="N28" i="189"/>
  <c r="N38" i="189"/>
  <c r="N42" i="189"/>
  <c r="N46" i="189"/>
  <c r="N23" i="189"/>
  <c r="N27" i="189"/>
  <c r="N36" i="189"/>
  <c r="N40" i="189"/>
  <c r="N44" i="189"/>
  <c r="N37" i="189"/>
  <c r="N45" i="189"/>
  <c r="N24" i="189"/>
  <c r="N32" i="189"/>
  <c r="N41" i="189"/>
  <c r="N21" i="189"/>
  <c r="N39" i="189"/>
  <c r="N26" i="189"/>
  <c r="N43" i="189"/>
  <c r="N115" i="189"/>
  <c r="N114" i="189"/>
  <c r="N113" i="189"/>
  <c r="N20" i="189"/>
  <c r="K111" i="189"/>
  <c r="O28" i="189"/>
  <c r="P96" i="189" l="1"/>
  <c r="P84" i="189"/>
  <c r="P80" i="189"/>
  <c r="P71" i="189"/>
  <c r="P60" i="189"/>
  <c r="P58" i="189"/>
  <c r="P95" i="189"/>
  <c r="P91" i="189"/>
  <c r="P87" i="189"/>
  <c r="P83" i="189"/>
  <c r="P93" i="189"/>
  <c r="P89" i="189"/>
  <c r="P85" i="189"/>
  <c r="P79" i="189"/>
  <c r="P55" i="189"/>
  <c r="P73" i="189"/>
  <c r="P72" i="189"/>
  <c r="P62" i="189"/>
  <c r="P61" i="189"/>
  <c r="P57" i="189"/>
  <c r="P81" i="189"/>
  <c r="P74" i="189"/>
  <c r="P69" i="189"/>
  <c r="P94" i="189"/>
  <c r="P53" i="189"/>
  <c r="P52" i="189"/>
  <c r="P82" i="189"/>
  <c r="P97" i="189"/>
  <c r="P59" i="189"/>
  <c r="P24" i="189"/>
  <c r="P32" i="189"/>
  <c r="P37" i="189"/>
  <c r="P41" i="189"/>
  <c r="P45" i="189"/>
  <c r="P21" i="189"/>
  <c r="P26" i="189"/>
  <c r="P28" i="189"/>
  <c r="P39" i="189"/>
  <c r="P43" i="189"/>
  <c r="P27" i="189"/>
  <c r="P36" i="189"/>
  <c r="P44" i="189"/>
  <c r="P23" i="189"/>
  <c r="P40" i="189"/>
  <c r="P46" i="189"/>
  <c r="P42" i="189"/>
  <c r="P25" i="189"/>
  <c r="P114" i="189"/>
  <c r="P115" i="189"/>
  <c r="P113" i="189"/>
  <c r="P38" i="189"/>
  <c r="P20" i="189"/>
  <c r="L111" i="189"/>
  <c r="K116" i="189"/>
  <c r="L116" i="189" s="1"/>
  <c r="Q28" i="189"/>
  <c r="P19" i="189"/>
  <c r="M111" i="189"/>
  <c r="M112" i="189"/>
  <c r="N112" i="189" s="1"/>
  <c r="R95" i="189" l="1"/>
  <c r="R91" i="189"/>
  <c r="R87" i="189"/>
  <c r="R83" i="189"/>
  <c r="R79" i="189"/>
  <c r="R74" i="189"/>
  <c r="R69" i="189"/>
  <c r="R57" i="189"/>
  <c r="R53" i="189"/>
  <c r="R55" i="189"/>
  <c r="R94" i="189"/>
  <c r="R73" i="189"/>
  <c r="R72" i="189"/>
  <c r="R62" i="189"/>
  <c r="R61" i="189"/>
  <c r="R96" i="189"/>
  <c r="R84" i="189"/>
  <c r="R80" i="189"/>
  <c r="R52" i="189"/>
  <c r="R97" i="189"/>
  <c r="R58" i="189"/>
  <c r="R93" i="189"/>
  <c r="R89" i="189"/>
  <c r="R85" i="189"/>
  <c r="R71" i="189"/>
  <c r="R60" i="189"/>
  <c r="R82" i="189"/>
  <c r="R81" i="189"/>
  <c r="R59" i="189"/>
  <c r="R23" i="189"/>
  <c r="R27" i="189"/>
  <c r="R28" i="189"/>
  <c r="R36" i="189"/>
  <c r="R40" i="189"/>
  <c r="R44" i="189"/>
  <c r="R25" i="189"/>
  <c r="R38" i="189"/>
  <c r="R42" i="189"/>
  <c r="R26" i="189"/>
  <c r="R43" i="189"/>
  <c r="R21" i="189"/>
  <c r="R39" i="189"/>
  <c r="R37" i="189"/>
  <c r="R24" i="189"/>
  <c r="R41" i="189"/>
  <c r="R46" i="189"/>
  <c r="R113" i="189"/>
  <c r="R114" i="189"/>
  <c r="R32" i="189"/>
  <c r="R115" i="189"/>
  <c r="R45" i="189"/>
  <c r="R20" i="189"/>
  <c r="O111" i="189"/>
  <c r="S28" i="189"/>
  <c r="R19" i="189"/>
  <c r="M116" i="189"/>
  <c r="N116" i="189" s="1"/>
  <c r="N111" i="189"/>
  <c r="O112" i="189"/>
  <c r="P112" i="189" s="1"/>
  <c r="T55" i="189" l="1"/>
  <c r="T94" i="189"/>
  <c r="T82" i="189"/>
  <c r="T73" i="189"/>
  <c r="T62" i="189"/>
  <c r="T52" i="189"/>
  <c r="T93" i="189"/>
  <c r="T89" i="189"/>
  <c r="T85" i="189"/>
  <c r="T96" i="189"/>
  <c r="T84" i="189"/>
  <c r="T80" i="189"/>
  <c r="T57" i="189"/>
  <c r="T95" i="189"/>
  <c r="T91" i="189"/>
  <c r="T87" i="189"/>
  <c r="T83" i="189"/>
  <c r="T81" i="189"/>
  <c r="T74" i="189"/>
  <c r="T69" i="189"/>
  <c r="T58" i="189"/>
  <c r="T72" i="189"/>
  <c r="T71" i="189"/>
  <c r="T61" i="189"/>
  <c r="T60" i="189"/>
  <c r="T53" i="189"/>
  <c r="T79" i="189"/>
  <c r="T97" i="189"/>
  <c r="T59" i="189"/>
  <c r="T19" i="189"/>
  <c r="P111" i="189"/>
  <c r="O116" i="189"/>
  <c r="P116" i="189" s="1"/>
  <c r="Q111" i="189"/>
  <c r="Q112" i="189"/>
  <c r="R112" i="189" s="1"/>
  <c r="U28" i="189"/>
  <c r="T21" i="189"/>
  <c r="T26" i="189"/>
  <c r="T39" i="189"/>
  <c r="T43" i="189"/>
  <c r="T24" i="189"/>
  <c r="T28" i="189"/>
  <c r="T32" i="189"/>
  <c r="T37" i="189"/>
  <c r="T41" i="189"/>
  <c r="T45" i="189"/>
  <c r="T25" i="189"/>
  <c r="T42" i="189"/>
  <c r="T46" i="189"/>
  <c r="T38" i="189"/>
  <c r="T27" i="189"/>
  <c r="T44" i="189"/>
  <c r="T36" i="189"/>
  <c r="T113" i="189"/>
  <c r="T23" i="189"/>
  <c r="T114" i="189"/>
  <c r="T40" i="189"/>
  <c r="T115" i="189"/>
  <c r="T20" i="189"/>
  <c r="V59" i="189" l="1"/>
  <c r="S111" i="189"/>
  <c r="Q116" i="189"/>
  <c r="R116" i="189" s="1"/>
  <c r="R111" i="189"/>
  <c r="V25" i="189"/>
  <c r="V28" i="189"/>
  <c r="V38" i="189"/>
  <c r="V42" i="189"/>
  <c r="V46" i="189"/>
  <c r="V23" i="189"/>
  <c r="V27" i="189"/>
  <c r="V36" i="189"/>
  <c r="V40" i="189"/>
  <c r="V44" i="189"/>
  <c r="V24" i="189"/>
  <c r="V32" i="189"/>
  <c r="V41" i="189"/>
  <c r="V37" i="189"/>
  <c r="V45" i="189"/>
  <c r="V55" i="189"/>
  <c r="V21" i="189"/>
  <c r="V39" i="189"/>
  <c r="V60" i="189"/>
  <c r="V69" i="189"/>
  <c r="V74" i="189"/>
  <c r="V53" i="189"/>
  <c r="V57" i="189"/>
  <c r="V72" i="189"/>
  <c r="V43" i="189"/>
  <c r="V79" i="189"/>
  <c r="V58" i="189"/>
  <c r="V73" i="189"/>
  <c r="V80" i="189"/>
  <c r="V82" i="189"/>
  <c r="V83" i="189"/>
  <c r="V91" i="189"/>
  <c r="V96" i="189"/>
  <c r="V115" i="189"/>
  <c r="V71" i="189"/>
  <c r="V89" i="189"/>
  <c r="V94" i="189"/>
  <c r="V97" i="189"/>
  <c r="V85" i="189"/>
  <c r="V26" i="189"/>
  <c r="V61" i="189"/>
  <c r="V84" i="189"/>
  <c r="V87" i="189"/>
  <c r="V113" i="189"/>
  <c r="V93" i="189"/>
  <c r="V95" i="189"/>
  <c r="V114" i="189"/>
  <c r="V81" i="189"/>
  <c r="V20" i="189"/>
  <c r="S112" i="189"/>
  <c r="T112" i="189" s="1"/>
  <c r="V19" i="189"/>
  <c r="U111" i="189" l="1"/>
  <c r="V62" i="189"/>
  <c r="U112" i="189"/>
  <c r="V112" i="189" s="1"/>
  <c r="V52" i="189"/>
  <c r="T111" i="189"/>
  <c r="S116" i="189"/>
  <c r="T116" i="189" s="1"/>
  <c r="U116" i="189" l="1"/>
  <c r="V116" i="189" s="1"/>
  <c r="V111" i="189"/>
  <c r="H31" i="189"/>
  <c r="J31" i="189"/>
  <c r="G33" i="189" l="1"/>
  <c r="I33" i="189"/>
  <c r="H33" i="189" l="1"/>
  <c r="J33" i="189"/>
  <c r="L31" i="189"/>
  <c r="K33" i="189" l="1"/>
  <c r="L33" i="189" l="1"/>
  <c r="N31" i="189"/>
  <c r="M33" i="189"/>
  <c r="N33" i="189" l="1"/>
  <c r="P31" i="189"/>
  <c r="Q33" i="189"/>
  <c r="R33" i="189" s="1"/>
  <c r="T31" i="189"/>
  <c r="R31" i="189" l="1"/>
  <c r="O33" i="189"/>
  <c r="S33" i="189"/>
  <c r="P33" i="189" l="1"/>
  <c r="T33" i="189"/>
  <c r="V31" i="189"/>
  <c r="U33" i="189" l="1"/>
  <c r="V33" i="189" l="1"/>
  <c r="E33" i="188"/>
  <c r="E28" i="188" l="1"/>
  <c r="F96" i="188" l="1"/>
  <c r="F91" i="188"/>
  <c r="F84" i="188"/>
  <c r="F80" i="188"/>
  <c r="F74" i="188"/>
  <c r="F69" i="188"/>
  <c r="F61" i="188"/>
  <c r="F58" i="188"/>
  <c r="F53" i="188"/>
  <c r="F94" i="188"/>
  <c r="F82" i="188"/>
  <c r="F95" i="188"/>
  <c r="F87" i="188"/>
  <c r="F83" i="188"/>
  <c r="F79" i="188"/>
  <c r="F71" i="188"/>
  <c r="F62" i="188"/>
  <c r="F57" i="188"/>
  <c r="F52" i="188"/>
  <c r="F93" i="188"/>
  <c r="F73" i="188"/>
  <c r="F72" i="188"/>
  <c r="F85" i="188"/>
  <c r="F81" i="188"/>
  <c r="F89" i="188"/>
  <c r="F60" i="188"/>
  <c r="F97" i="188"/>
  <c r="F59" i="188"/>
  <c r="F21" i="188"/>
  <c r="F24" i="188"/>
  <c r="F26" i="188"/>
  <c r="F32" i="188"/>
  <c r="F37" i="188"/>
  <c r="F23" i="188"/>
  <c r="F25" i="188"/>
  <c r="F27" i="188"/>
  <c r="F28" i="188"/>
  <c r="F36" i="188"/>
  <c r="F38" i="188"/>
  <c r="F39" i="188"/>
  <c r="F40" i="188"/>
  <c r="F42" i="188"/>
  <c r="F44" i="188"/>
  <c r="F46" i="188"/>
  <c r="F43" i="188"/>
  <c r="F45" i="188"/>
  <c r="F41" i="188"/>
  <c r="F113" i="188"/>
  <c r="F115" i="188"/>
  <c r="F114" i="188"/>
  <c r="F31" i="188"/>
  <c r="F20" i="188"/>
  <c r="F33" i="188"/>
  <c r="F19" i="188"/>
  <c r="G28" i="188"/>
  <c r="H95" i="188" l="1"/>
  <c r="H89" i="188"/>
  <c r="H83" i="188"/>
  <c r="H79" i="188"/>
  <c r="H73" i="188"/>
  <c r="H60" i="188"/>
  <c r="H57" i="188"/>
  <c r="H52" i="188"/>
  <c r="H87" i="188"/>
  <c r="H74" i="188"/>
  <c r="H71" i="188"/>
  <c r="H62" i="188"/>
  <c r="H61" i="188"/>
  <c r="H91" i="188"/>
  <c r="H72" i="188"/>
  <c r="H96" i="188"/>
  <c r="H58" i="188"/>
  <c r="H53" i="188"/>
  <c r="H85" i="188"/>
  <c r="H82" i="188"/>
  <c r="H81" i="188"/>
  <c r="H84" i="188"/>
  <c r="H80" i="188"/>
  <c r="H69" i="188"/>
  <c r="H94" i="188"/>
  <c r="H93" i="188"/>
  <c r="H97" i="188"/>
  <c r="H59" i="188"/>
  <c r="E112" i="188"/>
  <c r="H23" i="188"/>
  <c r="H25" i="188"/>
  <c r="H27" i="188"/>
  <c r="H28" i="188"/>
  <c r="H26" i="188"/>
  <c r="H36" i="188"/>
  <c r="H38" i="188"/>
  <c r="H39" i="188"/>
  <c r="H40" i="188"/>
  <c r="H42" i="188"/>
  <c r="H44" i="188"/>
  <c r="H46" i="188"/>
  <c r="H21" i="188"/>
  <c r="H41" i="188"/>
  <c r="H43" i="188"/>
  <c r="H45" i="188"/>
  <c r="H24" i="188"/>
  <c r="H32" i="188"/>
  <c r="H37" i="188"/>
  <c r="H114" i="188"/>
  <c r="H113" i="188"/>
  <c r="H115" i="188"/>
  <c r="H20" i="188"/>
  <c r="I28" i="188"/>
  <c r="E111" i="188"/>
  <c r="H19" i="188"/>
  <c r="J94" i="188" l="1"/>
  <c r="J87" i="188"/>
  <c r="J82" i="188"/>
  <c r="J72" i="188"/>
  <c r="J95" i="188"/>
  <c r="J91" i="188"/>
  <c r="J83" i="188"/>
  <c r="J79" i="188"/>
  <c r="J57" i="188"/>
  <c r="J52" i="188"/>
  <c r="J96" i="188"/>
  <c r="J93" i="188"/>
  <c r="J85" i="188"/>
  <c r="J84" i="188"/>
  <c r="J81" i="188"/>
  <c r="J80" i="188"/>
  <c r="J58" i="188"/>
  <c r="J53" i="188"/>
  <c r="J74" i="188"/>
  <c r="J73" i="188"/>
  <c r="J71" i="188"/>
  <c r="J69" i="188"/>
  <c r="J89" i="188"/>
  <c r="J62" i="188"/>
  <c r="J61" i="188"/>
  <c r="J60" i="188"/>
  <c r="J97" i="188"/>
  <c r="J59" i="188"/>
  <c r="J19" i="188"/>
  <c r="F111" i="188"/>
  <c r="E116" i="188"/>
  <c r="F116" i="188" s="1"/>
  <c r="G112" i="188"/>
  <c r="F112" i="188"/>
  <c r="J23" i="188"/>
  <c r="J25" i="188"/>
  <c r="J27" i="188"/>
  <c r="J36" i="188"/>
  <c r="J21" i="188"/>
  <c r="J24" i="188"/>
  <c r="J26" i="188"/>
  <c r="J28" i="188"/>
  <c r="J32" i="188"/>
  <c r="J37" i="188"/>
  <c r="J39" i="188"/>
  <c r="J41" i="188"/>
  <c r="J43" i="188"/>
  <c r="J45" i="188"/>
  <c r="J46" i="188"/>
  <c r="J38" i="188"/>
  <c r="J40" i="188"/>
  <c r="J44" i="188"/>
  <c r="J114" i="188"/>
  <c r="J113" i="188"/>
  <c r="J115" i="188"/>
  <c r="J42" i="188"/>
  <c r="J20" i="188"/>
  <c r="K28" i="188"/>
  <c r="L19" i="188" s="1"/>
  <c r="G111" i="188"/>
  <c r="L93" i="188" l="1"/>
  <c r="L85" i="188"/>
  <c r="L81" i="188"/>
  <c r="L71" i="188"/>
  <c r="L62" i="188"/>
  <c r="L96" i="188"/>
  <c r="L84" i="188"/>
  <c r="L80" i="188"/>
  <c r="L72" i="188"/>
  <c r="L58" i="188"/>
  <c r="L53" i="188"/>
  <c r="L89" i="188"/>
  <c r="L73" i="188"/>
  <c r="L69" i="188"/>
  <c r="L60" i="188"/>
  <c r="L87" i="188"/>
  <c r="L82" i="188"/>
  <c r="L91" i="188"/>
  <c r="L83" i="188"/>
  <c r="L79" i="188"/>
  <c r="L61" i="188"/>
  <c r="L94" i="188"/>
  <c r="L95" i="188"/>
  <c r="L74" i="188"/>
  <c r="L57" i="188"/>
  <c r="L52" i="188"/>
  <c r="L97" i="188"/>
  <c r="L59" i="188"/>
  <c r="I111" i="188"/>
  <c r="G116" i="188"/>
  <c r="H116" i="188" s="1"/>
  <c r="H111" i="188"/>
  <c r="M28" i="188"/>
  <c r="I112" i="188"/>
  <c r="L21" i="188"/>
  <c r="L24" i="188"/>
  <c r="L26" i="188"/>
  <c r="L32" i="188"/>
  <c r="L28" i="188"/>
  <c r="L41" i="188"/>
  <c r="L43" i="188"/>
  <c r="L45" i="188"/>
  <c r="L25" i="188"/>
  <c r="L37" i="188"/>
  <c r="L38" i="188"/>
  <c r="L40" i="188"/>
  <c r="L42" i="188"/>
  <c r="L44" i="188"/>
  <c r="L46" i="188"/>
  <c r="L27" i="188"/>
  <c r="L23" i="188"/>
  <c r="L39" i="188"/>
  <c r="L36" i="188"/>
  <c r="L113" i="188"/>
  <c r="L115" i="188"/>
  <c r="L114" i="188"/>
  <c r="L20" i="188"/>
  <c r="H112" i="188"/>
  <c r="N96" i="188" l="1"/>
  <c r="N91" i="188"/>
  <c r="N84" i="188"/>
  <c r="N80" i="188"/>
  <c r="N74" i="188"/>
  <c r="N69" i="188"/>
  <c r="N61" i="188"/>
  <c r="N58" i="188"/>
  <c r="N53" i="188"/>
  <c r="N93" i="188"/>
  <c r="N89" i="188"/>
  <c r="N85" i="188"/>
  <c r="N81" i="188"/>
  <c r="N73" i="188"/>
  <c r="N60" i="188"/>
  <c r="N94" i="188"/>
  <c r="N82" i="188"/>
  <c r="N83" i="188"/>
  <c r="N79" i="188"/>
  <c r="N72" i="188"/>
  <c r="N62" i="188"/>
  <c r="N95" i="188"/>
  <c r="N57" i="188"/>
  <c r="N52" i="188"/>
  <c r="N87" i="188"/>
  <c r="N71" i="188"/>
  <c r="N97" i="188"/>
  <c r="N59" i="188"/>
  <c r="N19" i="188"/>
  <c r="J111" i="188"/>
  <c r="I116" i="188"/>
  <c r="J116" i="188" s="1"/>
  <c r="N21" i="188"/>
  <c r="N24" i="188"/>
  <c r="N26" i="188"/>
  <c r="N32" i="188"/>
  <c r="N23" i="188"/>
  <c r="N25" i="188"/>
  <c r="N27" i="188"/>
  <c r="N28" i="188"/>
  <c r="N36" i="188"/>
  <c r="N38" i="188"/>
  <c r="N39" i="188"/>
  <c r="N37" i="188"/>
  <c r="N40" i="188"/>
  <c r="N42" i="188"/>
  <c r="N44" i="188"/>
  <c r="N46" i="188"/>
  <c r="N41" i="188"/>
  <c r="N43" i="188"/>
  <c r="N113" i="188"/>
  <c r="N115" i="188"/>
  <c r="N114" i="188"/>
  <c r="N45" i="188"/>
  <c r="N20" i="188"/>
  <c r="K111" i="188"/>
  <c r="J112" i="188"/>
  <c r="K112" i="188"/>
  <c r="O28" i="188"/>
  <c r="P95" i="188" l="1"/>
  <c r="P89" i="188"/>
  <c r="P83" i="188"/>
  <c r="P79" i="188"/>
  <c r="P73" i="188"/>
  <c r="P60" i="188"/>
  <c r="P57" i="188"/>
  <c r="P52" i="188"/>
  <c r="P94" i="188"/>
  <c r="P82" i="188"/>
  <c r="P69" i="188"/>
  <c r="P87" i="188"/>
  <c r="P74" i="188"/>
  <c r="P71" i="188"/>
  <c r="P62" i="188"/>
  <c r="P61" i="188"/>
  <c r="P91" i="188"/>
  <c r="P85" i="188"/>
  <c r="P81" i="188"/>
  <c r="P84" i="188"/>
  <c r="P80" i="188"/>
  <c r="P93" i="188"/>
  <c r="P96" i="188"/>
  <c r="P72" i="188"/>
  <c r="P58" i="188"/>
  <c r="P53" i="188"/>
  <c r="P97" i="188"/>
  <c r="P59" i="188"/>
  <c r="P19" i="188"/>
  <c r="M111" i="188"/>
  <c r="P23" i="188"/>
  <c r="P25" i="188"/>
  <c r="P27" i="188"/>
  <c r="P28" i="188"/>
  <c r="P24" i="188"/>
  <c r="P32" i="188"/>
  <c r="P37" i="188"/>
  <c r="P40" i="188"/>
  <c r="P42" i="188"/>
  <c r="P44" i="188"/>
  <c r="P46" i="188"/>
  <c r="P36" i="188"/>
  <c r="P41" i="188"/>
  <c r="P43" i="188"/>
  <c r="P45" i="188"/>
  <c r="P21" i="188"/>
  <c r="P38" i="188"/>
  <c r="P39" i="188"/>
  <c r="P26" i="188"/>
  <c r="P114" i="188"/>
  <c r="P115" i="188"/>
  <c r="P113" i="188"/>
  <c r="P20" i="188"/>
  <c r="M112" i="188"/>
  <c r="Q28" i="188"/>
  <c r="L112" i="188"/>
  <c r="L111" i="188"/>
  <c r="K116" i="188"/>
  <c r="L116" i="188" s="1"/>
  <c r="R94" i="188" l="1"/>
  <c r="R87" i="188"/>
  <c r="R82" i="188"/>
  <c r="R72" i="188"/>
  <c r="R74" i="188"/>
  <c r="R71" i="188"/>
  <c r="R62" i="188"/>
  <c r="R61" i="188"/>
  <c r="R95" i="188"/>
  <c r="R91" i="188"/>
  <c r="R83" i="188"/>
  <c r="R79" i="188"/>
  <c r="R57" i="188"/>
  <c r="R52" i="188"/>
  <c r="R84" i="188"/>
  <c r="R80" i="188"/>
  <c r="R69" i="188"/>
  <c r="R93" i="188"/>
  <c r="R89" i="188"/>
  <c r="R60" i="188"/>
  <c r="R96" i="188"/>
  <c r="R58" i="188"/>
  <c r="R53" i="188"/>
  <c r="R85" i="188"/>
  <c r="R81" i="188"/>
  <c r="R73" i="188"/>
  <c r="R97" i="188"/>
  <c r="R59" i="188"/>
  <c r="R23" i="188"/>
  <c r="R25" i="188"/>
  <c r="R27" i="188"/>
  <c r="R36" i="188"/>
  <c r="R21" i="188"/>
  <c r="R24" i="188"/>
  <c r="R26" i="188"/>
  <c r="R28" i="188"/>
  <c r="R32" i="188"/>
  <c r="R37" i="188"/>
  <c r="R39" i="188"/>
  <c r="R38" i="188"/>
  <c r="R41" i="188"/>
  <c r="R43" i="188"/>
  <c r="R45" i="188"/>
  <c r="R44" i="188"/>
  <c r="R46" i="188"/>
  <c r="R42" i="188"/>
  <c r="R114" i="188"/>
  <c r="R40" i="188"/>
  <c r="R113" i="188"/>
  <c r="R115" i="188"/>
  <c r="R20" i="188"/>
  <c r="N112" i="188"/>
  <c r="S28" i="188"/>
  <c r="O111" i="188"/>
  <c r="M116" i="188"/>
  <c r="N116" i="188" s="1"/>
  <c r="N111" i="188"/>
  <c r="R19" i="188"/>
  <c r="O112" i="188"/>
  <c r="T93" i="188" l="1"/>
  <c r="T85" i="188"/>
  <c r="T81" i="188"/>
  <c r="T71" i="188"/>
  <c r="T62" i="188"/>
  <c r="T95" i="188"/>
  <c r="T91" i="188"/>
  <c r="T87" i="188"/>
  <c r="T83" i="188"/>
  <c r="T79" i="188"/>
  <c r="T57" i="188"/>
  <c r="T52" i="188"/>
  <c r="T96" i="188"/>
  <c r="T84" i="188"/>
  <c r="T80" i="188"/>
  <c r="T72" i="188"/>
  <c r="T58" i="188"/>
  <c r="T53" i="188"/>
  <c r="T89" i="188"/>
  <c r="T61" i="188"/>
  <c r="T60" i="188"/>
  <c r="T94" i="188"/>
  <c r="T74" i="188"/>
  <c r="T73" i="188"/>
  <c r="T82" i="188"/>
  <c r="T69" i="188"/>
  <c r="T97" i="188"/>
  <c r="T59" i="188"/>
  <c r="U28" i="188"/>
  <c r="V59" i="188" s="1"/>
  <c r="P111" i="188"/>
  <c r="O116" i="188"/>
  <c r="P116" i="188" s="1"/>
  <c r="T21" i="188"/>
  <c r="T24" i="188"/>
  <c r="T26" i="188"/>
  <c r="T32" i="188"/>
  <c r="T28" i="188"/>
  <c r="T27" i="188"/>
  <c r="T39" i="188"/>
  <c r="T41" i="188"/>
  <c r="T43" i="188"/>
  <c r="T45" i="188"/>
  <c r="T23" i="188"/>
  <c r="T40" i="188"/>
  <c r="T42" i="188"/>
  <c r="T44" i="188"/>
  <c r="T46" i="188"/>
  <c r="T25" i="188"/>
  <c r="T36" i="188"/>
  <c r="T37" i="188"/>
  <c r="T113" i="188"/>
  <c r="T115" i="188"/>
  <c r="T114" i="188"/>
  <c r="T38" i="188"/>
  <c r="T20" i="188"/>
  <c r="Q111" i="188"/>
  <c r="P112" i="188"/>
  <c r="Q112" i="188"/>
  <c r="T19" i="188"/>
  <c r="S112" i="188" l="1"/>
  <c r="S111" i="188"/>
  <c r="R111" i="188"/>
  <c r="Q116" i="188"/>
  <c r="R116" i="188" s="1"/>
  <c r="R112" i="188"/>
  <c r="V21" i="188"/>
  <c r="V24" i="188"/>
  <c r="V26" i="188"/>
  <c r="V32" i="188"/>
  <c r="V23" i="188"/>
  <c r="V25" i="188"/>
  <c r="V27" i="188"/>
  <c r="V28" i="188"/>
  <c r="V36" i="188"/>
  <c r="V38" i="188"/>
  <c r="V37" i="188"/>
  <c r="V40" i="188"/>
  <c r="V42" i="188"/>
  <c r="V44" i="188"/>
  <c r="V46" i="188"/>
  <c r="V39" i="188"/>
  <c r="V41" i="188"/>
  <c r="V45" i="188"/>
  <c r="V43" i="188"/>
  <c r="V113" i="188"/>
  <c r="V115" i="188"/>
  <c r="V114" i="188"/>
  <c r="V20" i="188"/>
  <c r="V19" i="188"/>
  <c r="V93" i="188" l="1"/>
  <c r="V89" i="188"/>
  <c r="V85" i="188"/>
  <c r="V81" i="188"/>
  <c r="V73" i="188"/>
  <c r="V60" i="188"/>
  <c r="V52" i="188"/>
  <c r="V95" i="188"/>
  <c r="V91" i="188"/>
  <c r="V87" i="188"/>
  <c r="V83" i="188"/>
  <c r="V79" i="188"/>
  <c r="V69" i="188"/>
  <c r="V72" i="188"/>
  <c r="V62" i="188"/>
  <c r="U112" i="188"/>
  <c r="V58" i="188"/>
  <c r="V94" i="188"/>
  <c r="V82" i="188"/>
  <c r="V74" i="188"/>
  <c r="V61" i="188"/>
  <c r="V57" i="188"/>
  <c r="V53" i="188"/>
  <c r="V96" i="188"/>
  <c r="V84" i="188"/>
  <c r="V80" i="188"/>
  <c r="V71" i="188"/>
  <c r="U111" i="188"/>
  <c r="T112" i="188"/>
  <c r="V97" i="188"/>
  <c r="T111" i="188"/>
  <c r="S116" i="188"/>
  <c r="T116" i="188" s="1"/>
  <c r="V111" i="188" l="1"/>
  <c r="U116" i="188"/>
  <c r="V116" i="188" s="1"/>
  <c r="V112" i="188"/>
  <c r="H31" i="188"/>
  <c r="G33" i="188" l="1"/>
  <c r="H33" i="188" s="1"/>
  <c r="J31" i="188" l="1"/>
  <c r="I33" i="188"/>
  <c r="J33" i="188" l="1"/>
  <c r="K33" i="188" l="1"/>
  <c r="L31" i="188"/>
  <c r="L33" i="188" l="1"/>
  <c r="N31" i="188" l="1"/>
  <c r="M33" i="188"/>
  <c r="N33" i="188" l="1"/>
  <c r="P31" i="188" l="1"/>
  <c r="O33" i="188"/>
  <c r="P33" i="188" l="1"/>
  <c r="R31" i="188"/>
  <c r="Q33" i="188" l="1"/>
  <c r="R33" i="188" l="1"/>
  <c r="T31" i="188"/>
  <c r="S33" i="188" l="1"/>
  <c r="T33" i="188" l="1"/>
  <c r="V31" i="188"/>
  <c r="C28" i="188"/>
  <c r="D27" i="188" s="1"/>
  <c r="C33" i="188"/>
  <c r="D36" i="188" l="1"/>
  <c r="D33" i="188"/>
  <c r="D96" i="188"/>
  <c r="D91" i="188"/>
  <c r="D84" i="188"/>
  <c r="D80" i="188"/>
  <c r="D72" i="188"/>
  <c r="D61" i="188"/>
  <c r="D57" i="188"/>
  <c r="D95" i="188"/>
  <c r="D89" i="188"/>
  <c r="D83" i="188"/>
  <c r="D79" i="188"/>
  <c r="D71" i="188"/>
  <c r="D60" i="188"/>
  <c r="D53" i="188"/>
  <c r="D94" i="188"/>
  <c r="D82" i="188"/>
  <c r="D69" i="188"/>
  <c r="D52" i="188"/>
  <c r="D87" i="188"/>
  <c r="D93" i="188"/>
  <c r="D81" i="188"/>
  <c r="D62" i="188"/>
  <c r="D74" i="188"/>
  <c r="D85" i="188"/>
  <c r="D73" i="188"/>
  <c r="D58" i="188"/>
  <c r="D97" i="188"/>
  <c r="D59" i="188"/>
  <c r="D44" i="188"/>
  <c r="D23" i="188"/>
  <c r="D31" i="188"/>
  <c r="U33" i="188"/>
  <c r="D20" i="188"/>
  <c r="D25" i="188"/>
  <c r="D28" i="188"/>
  <c r="D38" i="188"/>
  <c r="D42" i="188"/>
  <c r="D46" i="188"/>
  <c r="D114" i="188"/>
  <c r="D21" i="188"/>
  <c r="D26" i="188"/>
  <c r="D39" i="188"/>
  <c r="D43" i="188"/>
  <c r="D115" i="188"/>
  <c r="D24" i="188"/>
  <c r="D32" i="188"/>
  <c r="D37" i="188"/>
  <c r="D41" i="188"/>
  <c r="D45" i="188"/>
  <c r="D113" i="188"/>
  <c r="D40" i="188"/>
  <c r="D19" i="188"/>
  <c r="V33" i="188" l="1"/>
  <c r="C111" i="188"/>
  <c r="C112" i="188"/>
  <c r="D112" i="188" l="1"/>
  <c r="D111" i="188"/>
  <c r="C116" i="188"/>
  <c r="D116" i="188" s="1"/>
  <c r="C33" i="190"/>
  <c r="C28" i="190" l="1"/>
  <c r="D95" i="190" l="1"/>
  <c r="D89" i="190"/>
  <c r="D83" i="190"/>
  <c r="D79" i="190"/>
  <c r="D71" i="190"/>
  <c r="D60" i="190"/>
  <c r="D53" i="190"/>
  <c r="D97" i="190"/>
  <c r="D94" i="190"/>
  <c r="D87" i="190"/>
  <c r="D82" i="190"/>
  <c r="D74" i="190"/>
  <c r="D69" i="190"/>
  <c r="D52" i="190"/>
  <c r="D96" i="190"/>
  <c r="D84" i="190"/>
  <c r="D72" i="190"/>
  <c r="D58" i="190"/>
  <c r="D91" i="190"/>
  <c r="D61" i="190"/>
  <c r="D93" i="190"/>
  <c r="D81" i="190"/>
  <c r="D62" i="190"/>
  <c r="D57" i="190"/>
  <c r="D80" i="190"/>
  <c r="D73" i="190"/>
  <c r="D85" i="190"/>
  <c r="D59" i="190"/>
  <c r="D19" i="190"/>
  <c r="D28" i="190"/>
  <c r="D21" i="190"/>
  <c r="D26" i="190"/>
  <c r="D39" i="190"/>
  <c r="D43" i="190"/>
  <c r="D24" i="190"/>
  <c r="D32" i="190"/>
  <c r="D37" i="190"/>
  <c r="D41" i="190"/>
  <c r="D45" i="190"/>
  <c r="D27" i="190"/>
  <c r="D42" i="190"/>
  <c r="D114" i="190"/>
  <c r="D23" i="190"/>
  <c r="D38" i="190"/>
  <c r="D46" i="190"/>
  <c r="D25" i="190"/>
  <c r="D40" i="190"/>
  <c r="D113" i="190"/>
  <c r="D44" i="190"/>
  <c r="D115" i="190"/>
  <c r="D36" i="190"/>
  <c r="D20" i="190"/>
  <c r="D31" i="190"/>
  <c r="D33" i="190"/>
  <c r="C111" i="190" l="1"/>
  <c r="C112" i="190"/>
  <c r="D111" i="190" l="1"/>
  <c r="C116" i="190"/>
  <c r="D116" i="190" s="1"/>
  <c r="D112" i="190"/>
  <c r="E33" i="190"/>
  <c r="E28" i="190" l="1"/>
  <c r="F96" i="190" l="1"/>
  <c r="F91" i="190"/>
  <c r="F82" i="190"/>
  <c r="F72" i="190"/>
  <c r="F61" i="190"/>
  <c r="F52" i="190"/>
  <c r="F95" i="190"/>
  <c r="F85" i="190"/>
  <c r="F55" i="190"/>
  <c r="F93" i="190"/>
  <c r="F87" i="190"/>
  <c r="F83" i="190"/>
  <c r="F80" i="190"/>
  <c r="F74" i="190"/>
  <c r="F69" i="190"/>
  <c r="F58" i="190"/>
  <c r="F81" i="190"/>
  <c r="F71" i="190"/>
  <c r="F60" i="190"/>
  <c r="F53" i="190"/>
  <c r="F94" i="190"/>
  <c r="F89" i="190"/>
  <c r="F84" i="190"/>
  <c r="F79" i="190"/>
  <c r="F73" i="190"/>
  <c r="F62" i="190"/>
  <c r="F57" i="190"/>
  <c r="F97" i="190"/>
  <c r="F59" i="190"/>
  <c r="F19" i="190"/>
  <c r="F20" i="190"/>
  <c r="F21" i="190"/>
  <c r="F26" i="190"/>
  <c r="F33" i="190"/>
  <c r="F39" i="190"/>
  <c r="F43" i="190"/>
  <c r="F24" i="190"/>
  <c r="F32" i="190"/>
  <c r="F37" i="190"/>
  <c r="F41" i="190"/>
  <c r="F45" i="190"/>
  <c r="F25" i="190"/>
  <c r="F28" i="190"/>
  <c r="F38" i="190"/>
  <c r="F42" i="190"/>
  <c r="F46" i="190"/>
  <c r="F44" i="190"/>
  <c r="F23" i="190"/>
  <c r="F40" i="190"/>
  <c r="F27" i="190"/>
  <c r="F114" i="190"/>
  <c r="F31" i="190"/>
  <c r="F36" i="190"/>
  <c r="F113" i="190"/>
  <c r="F115" i="190"/>
  <c r="G28" i="190"/>
  <c r="H95" i="190" l="1"/>
  <c r="H85" i="190"/>
  <c r="H81" i="190"/>
  <c r="H71" i="190"/>
  <c r="H60" i="190"/>
  <c r="H58" i="190"/>
  <c r="H55" i="190"/>
  <c r="H94" i="190"/>
  <c r="H89" i="190"/>
  <c r="H84" i="190"/>
  <c r="H96" i="190"/>
  <c r="H91" i="190"/>
  <c r="H53" i="190"/>
  <c r="H52" i="190"/>
  <c r="H82" i="190"/>
  <c r="H79" i="190"/>
  <c r="H73" i="190"/>
  <c r="H72" i="190"/>
  <c r="H62" i="190"/>
  <c r="H61" i="190"/>
  <c r="H57" i="190"/>
  <c r="H93" i="190"/>
  <c r="H87" i="190"/>
  <c r="H83" i="190"/>
  <c r="H80" i="190"/>
  <c r="H74" i="190"/>
  <c r="H69" i="190"/>
  <c r="H97" i="190"/>
  <c r="H59" i="190"/>
  <c r="H25" i="190"/>
  <c r="H38" i="190"/>
  <c r="H42" i="190"/>
  <c r="H46" i="190"/>
  <c r="H23" i="190"/>
  <c r="H27" i="190"/>
  <c r="H36" i="190"/>
  <c r="H40" i="190"/>
  <c r="H44" i="190"/>
  <c r="H24" i="190"/>
  <c r="H32" i="190"/>
  <c r="H37" i="190"/>
  <c r="H41" i="190"/>
  <c r="H45" i="190"/>
  <c r="H26" i="190"/>
  <c r="H28" i="190"/>
  <c r="H39" i="190"/>
  <c r="H21" i="190"/>
  <c r="H113" i="190"/>
  <c r="H115" i="190"/>
  <c r="H43" i="190"/>
  <c r="H114" i="190"/>
  <c r="I28" i="190"/>
  <c r="J20" i="190" s="1"/>
  <c r="E111" i="190"/>
  <c r="H20" i="190"/>
  <c r="E112" i="190"/>
  <c r="H19" i="190"/>
  <c r="J55" i="190" l="1"/>
  <c r="J94" i="190"/>
  <c r="J89" i="190"/>
  <c r="J84" i="190"/>
  <c r="J80" i="190"/>
  <c r="J74" i="190"/>
  <c r="J69" i="190"/>
  <c r="J57" i="190"/>
  <c r="J93" i="190"/>
  <c r="J87" i="190"/>
  <c r="J83" i="190"/>
  <c r="J96" i="190"/>
  <c r="J91" i="190"/>
  <c r="J81" i="190"/>
  <c r="J71" i="190"/>
  <c r="J60" i="190"/>
  <c r="J53" i="190"/>
  <c r="J52" i="190"/>
  <c r="J82" i="190"/>
  <c r="J79" i="190"/>
  <c r="J73" i="190"/>
  <c r="J72" i="190"/>
  <c r="J62" i="190"/>
  <c r="J61" i="190"/>
  <c r="J95" i="190"/>
  <c r="J85" i="190"/>
  <c r="J58" i="190"/>
  <c r="J97" i="190"/>
  <c r="J59" i="190"/>
  <c r="K28" i="190"/>
  <c r="G111" i="190"/>
  <c r="G112" i="190"/>
  <c r="F112" i="190"/>
  <c r="F111" i="190"/>
  <c r="E116" i="190"/>
  <c r="F116" i="190" s="1"/>
  <c r="J24" i="190"/>
  <c r="J32" i="190"/>
  <c r="J37" i="190"/>
  <c r="J41" i="190"/>
  <c r="J45" i="190"/>
  <c r="J21" i="190"/>
  <c r="J26" i="190"/>
  <c r="J39" i="190"/>
  <c r="J43" i="190"/>
  <c r="J23" i="190"/>
  <c r="J27" i="190"/>
  <c r="J28" i="190"/>
  <c r="J36" i="190"/>
  <c r="J40" i="190"/>
  <c r="J44" i="190"/>
  <c r="J42" i="190"/>
  <c r="J46" i="190"/>
  <c r="J38" i="190"/>
  <c r="J114" i="190"/>
  <c r="J25" i="190"/>
  <c r="J115" i="190"/>
  <c r="J113" i="190"/>
  <c r="L20" i="190"/>
  <c r="J19" i="190"/>
  <c r="L93" i="190" l="1"/>
  <c r="L87" i="190"/>
  <c r="L83" i="190"/>
  <c r="L79" i="190"/>
  <c r="L73" i="190"/>
  <c r="L62" i="190"/>
  <c r="L53" i="190"/>
  <c r="L96" i="190"/>
  <c r="L91" i="190"/>
  <c r="L82" i="190"/>
  <c r="L72" i="190"/>
  <c r="L61" i="190"/>
  <c r="L95" i="190"/>
  <c r="L85" i="190"/>
  <c r="L57" i="190"/>
  <c r="L94" i="190"/>
  <c r="L89" i="190"/>
  <c r="L84" i="190"/>
  <c r="L80" i="190"/>
  <c r="L74" i="190"/>
  <c r="L69" i="190"/>
  <c r="L58" i="190"/>
  <c r="L55" i="190"/>
  <c r="L81" i="190"/>
  <c r="L71" i="190"/>
  <c r="L60" i="190"/>
  <c r="L52" i="190"/>
  <c r="L97" i="190"/>
  <c r="L59" i="190"/>
  <c r="L19" i="190"/>
  <c r="I112" i="190"/>
  <c r="G116" i="190"/>
  <c r="H116" i="190" s="1"/>
  <c r="H111" i="190"/>
  <c r="L23" i="190"/>
  <c r="L27" i="190"/>
  <c r="L36" i="190"/>
  <c r="L40" i="190"/>
  <c r="L44" i="190"/>
  <c r="L25" i="190"/>
  <c r="L38" i="190"/>
  <c r="L42" i="190"/>
  <c r="L46" i="190"/>
  <c r="L21" i="190"/>
  <c r="L26" i="190"/>
  <c r="L39" i="190"/>
  <c r="L43" i="190"/>
  <c r="L24" i="190"/>
  <c r="L37" i="190"/>
  <c r="L32" i="190"/>
  <c r="L45" i="190"/>
  <c r="L115" i="190"/>
  <c r="L41" i="190"/>
  <c r="L113" i="190"/>
  <c r="L114" i="190"/>
  <c r="L28" i="190"/>
  <c r="I111" i="190"/>
  <c r="H112" i="190"/>
  <c r="M28" i="190"/>
  <c r="N96" i="190" l="1"/>
  <c r="N91" i="190"/>
  <c r="N82" i="190"/>
  <c r="N72" i="190"/>
  <c r="N61" i="190"/>
  <c r="N52" i="190"/>
  <c r="N95" i="190"/>
  <c r="N85" i="190"/>
  <c r="N79" i="190"/>
  <c r="N73" i="190"/>
  <c r="N62" i="190"/>
  <c r="N57" i="190"/>
  <c r="N94" i="190"/>
  <c r="N89" i="190"/>
  <c r="N84" i="190"/>
  <c r="N80" i="190"/>
  <c r="N74" i="190"/>
  <c r="N69" i="190"/>
  <c r="N58" i="190"/>
  <c r="N55" i="190"/>
  <c r="N93" i="190"/>
  <c r="N87" i="190"/>
  <c r="N83" i="190"/>
  <c r="N81" i="190"/>
  <c r="N71" i="190"/>
  <c r="N60" i="190"/>
  <c r="N53" i="190"/>
  <c r="N97" i="190"/>
  <c r="N59" i="190"/>
  <c r="N19" i="190"/>
  <c r="O28" i="190"/>
  <c r="J111" i="190"/>
  <c r="I116" i="190"/>
  <c r="J116" i="190" s="1"/>
  <c r="K112" i="190"/>
  <c r="N20" i="190"/>
  <c r="N21" i="190"/>
  <c r="N26" i="190"/>
  <c r="N39" i="190"/>
  <c r="N43" i="190"/>
  <c r="N24" i="190"/>
  <c r="N32" i="190"/>
  <c r="N37" i="190"/>
  <c r="N41" i="190"/>
  <c r="N45" i="190"/>
  <c r="N25" i="190"/>
  <c r="N28" i="190"/>
  <c r="N38" i="190"/>
  <c r="N42" i="190"/>
  <c r="N46" i="190"/>
  <c r="N40" i="190"/>
  <c r="N44" i="190"/>
  <c r="N27" i="190"/>
  <c r="N36" i="190"/>
  <c r="N114" i="190"/>
  <c r="N23" i="190"/>
  <c r="N113" i="190"/>
  <c r="N115" i="190"/>
  <c r="K111" i="190"/>
  <c r="J112" i="190"/>
  <c r="P95" i="190" l="1"/>
  <c r="P85" i="190"/>
  <c r="P81" i="190"/>
  <c r="P71" i="190"/>
  <c r="P60" i="190"/>
  <c r="P58" i="190"/>
  <c r="P55" i="190"/>
  <c r="P94" i="190"/>
  <c r="P89" i="190"/>
  <c r="P84" i="190"/>
  <c r="P80" i="190"/>
  <c r="P74" i="190"/>
  <c r="P69" i="190"/>
  <c r="P93" i="190"/>
  <c r="P87" i="190"/>
  <c r="P83" i="190"/>
  <c r="P53" i="190"/>
  <c r="P52" i="190"/>
  <c r="P96" i="190"/>
  <c r="P91" i="190"/>
  <c r="P82" i="190"/>
  <c r="P79" i="190"/>
  <c r="P73" i="190"/>
  <c r="P72" i="190"/>
  <c r="P62" i="190"/>
  <c r="P61" i="190"/>
  <c r="P57" i="190"/>
  <c r="P97" i="190"/>
  <c r="P59" i="190"/>
  <c r="P25" i="190"/>
  <c r="P38" i="190"/>
  <c r="P42" i="190"/>
  <c r="P46" i="190"/>
  <c r="P23" i="190"/>
  <c r="P27" i="190"/>
  <c r="P36" i="190"/>
  <c r="P40" i="190"/>
  <c r="P44" i="190"/>
  <c r="P24" i="190"/>
  <c r="P32" i="190"/>
  <c r="P37" i="190"/>
  <c r="P41" i="190"/>
  <c r="P45" i="190"/>
  <c r="P21" i="190"/>
  <c r="P26" i="190"/>
  <c r="P28" i="190"/>
  <c r="P43" i="190"/>
  <c r="P113" i="190"/>
  <c r="P115" i="190"/>
  <c r="P39" i="190"/>
  <c r="P114" i="190"/>
  <c r="K116" i="190"/>
  <c r="L116" i="190" s="1"/>
  <c r="L111" i="190"/>
  <c r="M112" i="190"/>
  <c r="P20" i="190"/>
  <c r="P19" i="190"/>
  <c r="M111" i="190"/>
  <c r="L112" i="190"/>
  <c r="Q28" i="190"/>
  <c r="R55" i="190" l="1"/>
  <c r="R94" i="190"/>
  <c r="R89" i="190"/>
  <c r="R84" i="190"/>
  <c r="R80" i="190"/>
  <c r="R74" i="190"/>
  <c r="R69" i="190"/>
  <c r="R57" i="190"/>
  <c r="R93" i="190"/>
  <c r="R87" i="190"/>
  <c r="R83" i="190"/>
  <c r="R95" i="190"/>
  <c r="R85" i="190"/>
  <c r="R58" i="190"/>
  <c r="R81" i="190"/>
  <c r="R71" i="190"/>
  <c r="R60" i="190"/>
  <c r="R53" i="190"/>
  <c r="R52" i="190"/>
  <c r="R96" i="190"/>
  <c r="R91" i="190"/>
  <c r="R82" i="190"/>
  <c r="R79" i="190"/>
  <c r="R73" i="190"/>
  <c r="R72" i="190"/>
  <c r="R62" i="190"/>
  <c r="R61" i="190"/>
  <c r="R97" i="190"/>
  <c r="R59" i="190"/>
  <c r="R19" i="190"/>
  <c r="R24" i="190"/>
  <c r="R32" i="190"/>
  <c r="R37" i="190"/>
  <c r="R41" i="190"/>
  <c r="R45" i="190"/>
  <c r="R21" i="190"/>
  <c r="R26" i="190"/>
  <c r="R39" i="190"/>
  <c r="R43" i="190"/>
  <c r="R23" i="190"/>
  <c r="R27" i="190"/>
  <c r="R28" i="190"/>
  <c r="R36" i="190"/>
  <c r="R40" i="190"/>
  <c r="R44" i="190"/>
  <c r="R38" i="190"/>
  <c r="R42" i="190"/>
  <c r="R25" i="190"/>
  <c r="R114" i="190"/>
  <c r="R115" i="190"/>
  <c r="R46" i="190"/>
  <c r="R113" i="190"/>
  <c r="S28" i="190"/>
  <c r="T20" i="190" s="1"/>
  <c r="N111" i="190"/>
  <c r="M116" i="190"/>
  <c r="N116" i="190" s="1"/>
  <c r="R20" i="190"/>
  <c r="N112" i="190"/>
  <c r="O112" i="190"/>
  <c r="O111" i="190"/>
  <c r="T93" i="190" l="1"/>
  <c r="T87" i="190"/>
  <c r="T83" i="190"/>
  <c r="T79" i="190"/>
  <c r="T73" i="190"/>
  <c r="T62" i="190"/>
  <c r="T53" i="190"/>
  <c r="T96" i="190"/>
  <c r="T91" i="190"/>
  <c r="T82" i="190"/>
  <c r="T94" i="190"/>
  <c r="T89" i="190"/>
  <c r="T84" i="190"/>
  <c r="T81" i="190"/>
  <c r="T71" i="190"/>
  <c r="T60" i="190"/>
  <c r="T52" i="190"/>
  <c r="T55" i="190"/>
  <c r="T72" i="190"/>
  <c r="T61" i="190"/>
  <c r="T57" i="190"/>
  <c r="T97" i="190"/>
  <c r="T95" i="190"/>
  <c r="T85" i="190"/>
  <c r="T80" i="190"/>
  <c r="T74" i="190"/>
  <c r="T69" i="190"/>
  <c r="T58" i="190"/>
  <c r="T59" i="190"/>
  <c r="T23" i="190"/>
  <c r="T27" i="190"/>
  <c r="T36" i="190"/>
  <c r="T40" i="190"/>
  <c r="T44" i="190"/>
  <c r="T25" i="190"/>
  <c r="T38" i="190"/>
  <c r="T42" i="190"/>
  <c r="T46" i="190"/>
  <c r="T21" i="190"/>
  <c r="T26" i="190"/>
  <c r="T39" i="190"/>
  <c r="T43" i="190"/>
  <c r="T28" i="190"/>
  <c r="T32" i="190"/>
  <c r="T45" i="190"/>
  <c r="T24" i="190"/>
  <c r="T41" i="190"/>
  <c r="T37" i="190"/>
  <c r="T115" i="190"/>
  <c r="T113" i="190"/>
  <c r="T114" i="190"/>
  <c r="Q111" i="190"/>
  <c r="O116" i="190"/>
  <c r="P116" i="190" s="1"/>
  <c r="P111" i="190"/>
  <c r="P112" i="190"/>
  <c r="U28" i="190"/>
  <c r="Q112" i="190"/>
  <c r="T19" i="190"/>
  <c r="V20" i="190" l="1"/>
  <c r="V59" i="190"/>
  <c r="V21" i="190"/>
  <c r="V26" i="190"/>
  <c r="V39" i="190"/>
  <c r="V43" i="190"/>
  <c r="V24" i="190"/>
  <c r="V32" i="190"/>
  <c r="V37" i="190"/>
  <c r="V41" i="190"/>
  <c r="V45" i="190"/>
  <c r="V25" i="190"/>
  <c r="V28" i="190"/>
  <c r="V38" i="190"/>
  <c r="V42" i="190"/>
  <c r="V46" i="190"/>
  <c r="V27" i="190"/>
  <c r="V36" i="190"/>
  <c r="V40" i="190"/>
  <c r="V23" i="190"/>
  <c r="V44" i="190"/>
  <c r="V114" i="190"/>
  <c r="V113" i="190"/>
  <c r="V115" i="190"/>
  <c r="S111" i="190"/>
  <c r="R111" i="190"/>
  <c r="Q116" i="190"/>
  <c r="R116" i="190" s="1"/>
  <c r="R112" i="190"/>
  <c r="V19" i="190"/>
  <c r="S112" i="190"/>
  <c r="T112" i="190" l="1"/>
  <c r="V73" i="190"/>
  <c r="V91" i="190"/>
  <c r="U111" i="190"/>
  <c r="V53" i="190"/>
  <c r="S116" i="190"/>
  <c r="T116" i="190" s="1"/>
  <c r="T111" i="190"/>
  <c r="V93" i="190"/>
  <c r="V61" i="190"/>
  <c r="V84" i="190"/>
  <c r="V57" i="190"/>
  <c r="V83" i="190"/>
  <c r="V55" i="190"/>
  <c r="V82" i="190"/>
  <c r="V74" i="190"/>
  <c r="V58" i="190"/>
  <c r="V96" i="190"/>
  <c r="V97" i="190"/>
  <c r="V81" i="190"/>
  <c r="V94" i="190"/>
  <c r="V79" i="190"/>
  <c r="V95" i="190"/>
  <c r="V80" i="190"/>
  <c r="V72" i="190"/>
  <c r="V85" i="190"/>
  <c r="V71" i="190"/>
  <c r="V62" i="190"/>
  <c r="U112" i="190"/>
  <c r="V69" i="190"/>
  <c r="V89" i="190"/>
  <c r="V87" i="190"/>
  <c r="V60" i="190"/>
  <c r="V52" i="190"/>
  <c r="V112" i="190" l="1"/>
  <c r="V111" i="190"/>
  <c r="U116" i="190"/>
  <c r="V116" i="190" s="1"/>
  <c r="H31" i="190"/>
  <c r="I33" i="190"/>
  <c r="L31" i="190"/>
  <c r="G33" i="190" l="1"/>
  <c r="K33" i="190"/>
  <c r="J33" i="190"/>
  <c r="J31" i="190"/>
  <c r="H33" i="190"/>
  <c r="L33" i="190"/>
  <c r="N31" i="190"/>
  <c r="M33" i="190" l="1"/>
  <c r="N33" i="190" s="1"/>
  <c r="P31" i="190"/>
  <c r="Q33" i="190"/>
  <c r="O33" i="190" l="1"/>
  <c r="R31" i="190"/>
  <c r="P33" i="190"/>
  <c r="R33" i="190"/>
  <c r="T31" i="190"/>
  <c r="S33" i="190"/>
  <c r="T33" i="190" l="1"/>
  <c r="V31" i="190"/>
  <c r="U33" i="190"/>
  <c r="V33" i="190" l="1"/>
  <c r="C33" i="191"/>
  <c r="C19" i="192"/>
  <c r="C19" i="198" s="1"/>
  <c r="C20" i="192"/>
  <c r="C20" i="198" s="1"/>
  <c r="C31" i="192"/>
  <c r="C33" i="192" s="1"/>
  <c r="C28" i="198" l="1"/>
  <c r="C31" i="198"/>
  <c r="C33" i="198" s="1"/>
  <c r="C28" i="192"/>
  <c r="D31" i="192" s="1"/>
  <c r="D31" i="191"/>
  <c r="C28" i="191"/>
  <c r="D95" i="191" l="1"/>
  <c r="D93" i="191"/>
  <c r="D89" i="191"/>
  <c r="D85" i="191"/>
  <c r="D83" i="191"/>
  <c r="D81" i="191"/>
  <c r="D79" i="191"/>
  <c r="D73" i="191"/>
  <c r="D71" i="191"/>
  <c r="D62" i="191"/>
  <c r="D60" i="191"/>
  <c r="D58" i="191"/>
  <c r="D53" i="191"/>
  <c r="D91" i="191"/>
  <c r="D80" i="191"/>
  <c r="D61" i="191"/>
  <c r="D84" i="191"/>
  <c r="D94" i="191"/>
  <c r="D82" i="191"/>
  <c r="D69" i="191"/>
  <c r="D52" i="191"/>
  <c r="D96" i="191"/>
  <c r="D72" i="191"/>
  <c r="D57" i="191"/>
  <c r="D87" i="191"/>
  <c r="D74" i="191"/>
  <c r="D97" i="191"/>
  <c r="D59" i="191"/>
  <c r="D63" i="191"/>
  <c r="D63" i="164"/>
  <c r="D63" i="175"/>
  <c r="D63" i="185"/>
  <c r="D63" i="15"/>
  <c r="D63" i="176"/>
  <c r="D63" i="184"/>
  <c r="D63" i="169"/>
  <c r="D63" i="187"/>
  <c r="D63" i="161"/>
  <c r="D63" i="118"/>
  <c r="D63" i="183"/>
  <c r="D63" i="194"/>
  <c r="D63" i="189"/>
  <c r="D63" i="181"/>
  <c r="D63" i="178"/>
  <c r="D63" i="188"/>
  <c r="D63" i="159"/>
  <c r="D63" i="180"/>
  <c r="D63" i="167"/>
  <c r="D63" i="168"/>
  <c r="D63" i="193"/>
  <c r="D63" i="163"/>
  <c r="D63" i="190"/>
  <c r="D63" i="173"/>
  <c r="D63" i="158"/>
  <c r="D63" i="170"/>
  <c r="D63" i="174"/>
  <c r="D63" i="172"/>
  <c r="D63" i="165"/>
  <c r="D63" i="186"/>
  <c r="D63" i="179"/>
  <c r="D26" i="198"/>
  <c r="D19" i="198"/>
  <c r="D33" i="198"/>
  <c r="D23" i="198"/>
  <c r="D24" i="198"/>
  <c r="D27" i="198"/>
  <c r="D21" i="198"/>
  <c r="D20" i="192"/>
  <c r="D20" i="198"/>
  <c r="D28" i="198"/>
  <c r="D42" i="198"/>
  <c r="D38" i="198"/>
  <c r="D32" i="198"/>
  <c r="D39" i="198"/>
  <c r="D43" i="198"/>
  <c r="D36" i="198"/>
  <c r="D40" i="198"/>
  <c r="D44" i="198"/>
  <c r="D114" i="198"/>
  <c r="D25" i="198"/>
  <c r="D37" i="198"/>
  <c r="D41" i="198"/>
  <c r="D45" i="198"/>
  <c r="D115" i="198"/>
  <c r="D46" i="198"/>
  <c r="D31" i="198"/>
  <c r="D21" i="191"/>
  <c r="D24" i="191"/>
  <c r="D26" i="191"/>
  <c r="D32" i="191"/>
  <c r="D37" i="191"/>
  <c r="D39" i="191"/>
  <c r="D41" i="191"/>
  <c r="D28" i="191"/>
  <c r="D23" i="191"/>
  <c r="D38" i="191"/>
  <c r="D44" i="191"/>
  <c r="D25" i="191"/>
  <c r="D40" i="191"/>
  <c r="D45" i="191"/>
  <c r="D36" i="191"/>
  <c r="D27" i="191"/>
  <c r="D46" i="191"/>
  <c r="D43" i="191"/>
  <c r="D113" i="191"/>
  <c r="D115" i="191"/>
  <c r="D114" i="191"/>
  <c r="D42" i="191"/>
  <c r="D20" i="191"/>
  <c r="D28" i="192"/>
  <c r="D25" i="192"/>
  <c r="D38" i="192"/>
  <c r="D42" i="192"/>
  <c r="D46" i="192"/>
  <c r="D21" i="192"/>
  <c r="D26" i="192"/>
  <c r="D39" i="192"/>
  <c r="D43" i="192"/>
  <c r="D24" i="192"/>
  <c r="D32" i="192"/>
  <c r="D37" i="192"/>
  <c r="D41" i="192"/>
  <c r="D45" i="192"/>
  <c r="D40" i="192"/>
  <c r="D44" i="192"/>
  <c r="D27" i="192"/>
  <c r="D36" i="192"/>
  <c r="D115" i="192"/>
  <c r="D114" i="192"/>
  <c r="D23" i="192"/>
  <c r="D113" i="192"/>
  <c r="D33" i="191"/>
  <c r="D19" i="191"/>
  <c r="D33" i="192"/>
  <c r="D19" i="192"/>
  <c r="D102" i="197" l="1"/>
  <c r="C105" i="197"/>
  <c r="C63" i="195"/>
  <c r="D63" i="195" s="1"/>
  <c r="D67" i="190"/>
  <c r="D67" i="187"/>
  <c r="D67" i="185"/>
  <c r="D67" i="183"/>
  <c r="D67" i="194"/>
  <c r="D67" i="188"/>
  <c r="D67" i="181"/>
  <c r="D67" i="189"/>
  <c r="D67" i="186"/>
  <c r="D67" i="191"/>
  <c r="D67" i="179"/>
  <c r="D67" i="176"/>
  <c r="D67" i="172"/>
  <c r="D67" i="169"/>
  <c r="D67" i="178"/>
  <c r="D67" i="173"/>
  <c r="D67" i="168"/>
  <c r="D67" i="184"/>
  <c r="D67" i="167"/>
  <c r="D67" i="180"/>
  <c r="D67" i="175"/>
  <c r="D67" i="174"/>
  <c r="D67" i="170"/>
  <c r="D67" i="164"/>
  <c r="D67" i="165"/>
  <c r="D67" i="158"/>
  <c r="D67" i="118"/>
  <c r="D67" i="163"/>
  <c r="D67" i="159"/>
  <c r="D67" i="15"/>
  <c r="D67" i="161"/>
  <c r="D100" i="190"/>
  <c r="D100" i="187"/>
  <c r="D100" i="185"/>
  <c r="D100" i="183"/>
  <c r="D100" i="194"/>
  <c r="D100" i="188"/>
  <c r="D100" i="181"/>
  <c r="D100" i="184"/>
  <c r="D100" i="180"/>
  <c r="D100" i="168"/>
  <c r="D100" i="176"/>
  <c r="D100" i="172"/>
  <c r="D100" i="169"/>
  <c r="D100" i="174"/>
  <c r="D100" i="189"/>
  <c r="D100" i="178"/>
  <c r="D100" i="179"/>
  <c r="D100" i="175"/>
  <c r="D100" i="170"/>
  <c r="D100" i="167"/>
  <c r="D100" i="186"/>
  <c r="D100" i="191"/>
  <c r="D100" i="164"/>
  <c r="D100" i="165"/>
  <c r="D100" i="173"/>
  <c r="D100" i="158"/>
  <c r="D100" i="15"/>
  <c r="D100" i="163"/>
  <c r="D100" i="159"/>
  <c r="D100" i="161"/>
  <c r="D92" i="189"/>
  <c r="D92" i="184"/>
  <c r="D92" i="180"/>
  <c r="D92" i="191"/>
  <c r="D92" i="186"/>
  <c r="D92" i="179"/>
  <c r="D92" i="194"/>
  <c r="D92" i="183"/>
  <c r="D92" i="178"/>
  <c r="D92" i="175"/>
  <c r="D92" i="188"/>
  <c r="D92" i="185"/>
  <c r="D92" i="174"/>
  <c r="D92" i="173"/>
  <c r="D92" i="170"/>
  <c r="D92" i="190"/>
  <c r="D92" i="187"/>
  <c r="D92" i="176"/>
  <c r="D92" i="165"/>
  <c r="D92" i="164"/>
  <c r="D92" i="168"/>
  <c r="D92" i="181"/>
  <c r="D92" i="169"/>
  <c r="D92" i="167"/>
  <c r="D92" i="172"/>
  <c r="D92" i="161"/>
  <c r="D92" i="118"/>
  <c r="D92" i="163"/>
  <c r="D92" i="159"/>
  <c r="D92" i="15"/>
  <c r="D92" i="158"/>
  <c r="D64" i="194"/>
  <c r="D64" i="188"/>
  <c r="D64" i="181"/>
  <c r="D64" i="189"/>
  <c r="D64" i="184"/>
  <c r="D64" i="180"/>
  <c r="D64" i="185"/>
  <c r="D64" i="176"/>
  <c r="D64" i="172"/>
  <c r="D64" i="169"/>
  <c r="D64" i="190"/>
  <c r="D64" i="187"/>
  <c r="D64" i="186"/>
  <c r="D64" i="178"/>
  <c r="D64" i="175"/>
  <c r="D64" i="179"/>
  <c r="D64" i="170"/>
  <c r="D64" i="167"/>
  <c r="D64" i="191"/>
  <c r="D64" i="183"/>
  <c r="D64" i="173"/>
  <c r="D64" i="165"/>
  <c r="D64" i="164"/>
  <c r="D64" i="168"/>
  <c r="D64" i="174"/>
  <c r="D64" i="163"/>
  <c r="D64" i="159"/>
  <c r="D64" i="158"/>
  <c r="D64" i="161"/>
  <c r="D64" i="118"/>
  <c r="D64" i="15"/>
  <c r="D98" i="191"/>
  <c r="D98" i="186"/>
  <c r="D98" i="179"/>
  <c r="D98" i="190"/>
  <c r="D98" i="187"/>
  <c r="D98" i="185"/>
  <c r="D98" i="183"/>
  <c r="D98" i="188"/>
  <c r="D98" i="174"/>
  <c r="D98" i="173"/>
  <c r="D98" i="170"/>
  <c r="D98" i="184"/>
  <c r="D98" i="180"/>
  <c r="D98" i="168"/>
  <c r="D98" i="181"/>
  <c r="D98" i="169"/>
  <c r="D98" i="194"/>
  <c r="D98" i="176"/>
  <c r="D98" i="172"/>
  <c r="D98" i="164"/>
  <c r="D98" i="165"/>
  <c r="D98" i="175"/>
  <c r="D98" i="178"/>
  <c r="D98" i="189"/>
  <c r="D98" i="167"/>
  <c r="D98" i="15"/>
  <c r="D98" i="163"/>
  <c r="D98" i="159"/>
  <c r="D98" i="161"/>
  <c r="D98" i="158"/>
  <c r="D98" i="118"/>
  <c r="D70" i="189"/>
  <c r="D70" i="184"/>
  <c r="D70" i="180"/>
  <c r="D70" i="191"/>
  <c r="D70" i="186"/>
  <c r="D70" i="179"/>
  <c r="D70" i="194"/>
  <c r="D70" i="183"/>
  <c r="D70" i="178"/>
  <c r="D70" i="175"/>
  <c r="D70" i="188"/>
  <c r="D70" i="185"/>
  <c r="D70" i="174"/>
  <c r="D70" i="173"/>
  <c r="D70" i="170"/>
  <c r="D70" i="176"/>
  <c r="D70" i="165"/>
  <c r="D70" i="164"/>
  <c r="D70" i="187"/>
  <c r="D70" i="181"/>
  <c r="D70" i="190"/>
  <c r="D70" i="167"/>
  <c r="D70" i="172"/>
  <c r="D70" i="168"/>
  <c r="D70" i="169"/>
  <c r="D70" i="161"/>
  <c r="D70" i="118"/>
  <c r="D70" i="163"/>
  <c r="D70" i="159"/>
  <c r="D70" i="15"/>
  <c r="D70" i="158"/>
  <c r="D104" i="191"/>
  <c r="D104" i="186"/>
  <c r="D104" i="179"/>
  <c r="D104" i="190"/>
  <c r="D104" i="187"/>
  <c r="D104" i="185"/>
  <c r="D104" i="183"/>
  <c r="D104" i="181"/>
  <c r="D104" i="174"/>
  <c r="D104" i="173"/>
  <c r="D104" i="170"/>
  <c r="D104" i="194"/>
  <c r="D104" i="189"/>
  <c r="D104" i="168"/>
  <c r="D104" i="188"/>
  <c r="D104" i="175"/>
  <c r="D104" i="172"/>
  <c r="D104" i="178"/>
  <c r="D104" i="176"/>
  <c r="D104" i="184"/>
  <c r="D104" i="165"/>
  <c r="D104" i="169"/>
  <c r="D104" i="180"/>
  <c r="D104" i="167"/>
  <c r="D104" i="164"/>
  <c r="D104" i="15"/>
  <c r="D104" i="163"/>
  <c r="D104" i="158"/>
  <c r="D104" i="159"/>
  <c r="D104" i="161"/>
  <c r="D86" i="191"/>
  <c r="D86" i="186"/>
  <c r="D86" i="179"/>
  <c r="D86" i="190"/>
  <c r="D86" i="187"/>
  <c r="D86" i="185"/>
  <c r="D86" i="183"/>
  <c r="D86" i="181"/>
  <c r="D86" i="174"/>
  <c r="D86" i="173"/>
  <c r="D86" i="170"/>
  <c r="D86" i="194"/>
  <c r="D86" i="189"/>
  <c r="D86" i="168"/>
  <c r="D86" i="184"/>
  <c r="D86" i="175"/>
  <c r="D86" i="172"/>
  <c r="D86" i="188"/>
  <c r="D86" i="180"/>
  <c r="D86" i="178"/>
  <c r="D86" i="176"/>
  <c r="D86" i="165"/>
  <c r="D86" i="169"/>
  <c r="D86" i="167"/>
  <c r="D86" i="164"/>
  <c r="D86" i="15"/>
  <c r="D86" i="163"/>
  <c r="D86" i="161"/>
  <c r="D86" i="158"/>
  <c r="D86" i="159"/>
  <c r="D86" i="118"/>
  <c r="D66" i="191"/>
  <c r="D66" i="186"/>
  <c r="D66" i="179"/>
  <c r="D66" i="190"/>
  <c r="D66" i="187"/>
  <c r="D66" i="185"/>
  <c r="D66" i="183"/>
  <c r="D66" i="181"/>
  <c r="D66" i="174"/>
  <c r="D66" i="173"/>
  <c r="D66" i="170"/>
  <c r="D66" i="194"/>
  <c r="D66" i="189"/>
  <c r="D66" i="188"/>
  <c r="D66" i="175"/>
  <c r="D66" i="172"/>
  <c r="D66" i="184"/>
  <c r="D66" i="178"/>
  <c r="D66" i="176"/>
  <c r="D66" i="168"/>
  <c r="D66" i="165"/>
  <c r="D66" i="167"/>
  <c r="D66" i="180"/>
  <c r="D66" i="164"/>
  <c r="D66" i="169"/>
  <c r="D66" i="15"/>
  <c r="D66" i="163"/>
  <c r="D66" i="161"/>
  <c r="D66" i="118"/>
  <c r="D66" i="158"/>
  <c r="D66" i="159"/>
  <c r="D68" i="194"/>
  <c r="D68" i="188"/>
  <c r="D68" i="181"/>
  <c r="D68" i="189"/>
  <c r="D68" i="184"/>
  <c r="D68" i="180"/>
  <c r="D68" i="191"/>
  <c r="D68" i="179"/>
  <c r="D68" i="176"/>
  <c r="D68" i="172"/>
  <c r="D68" i="169"/>
  <c r="D68" i="183"/>
  <c r="D68" i="178"/>
  <c r="D68" i="175"/>
  <c r="D68" i="167"/>
  <c r="D68" i="185"/>
  <c r="D68" i="186"/>
  <c r="D68" i="174"/>
  <c r="D68" i="165"/>
  <c r="D68" i="164"/>
  <c r="D68" i="170"/>
  <c r="D68" i="190"/>
  <c r="D68" i="187"/>
  <c r="D68" i="173"/>
  <c r="D68" i="168"/>
  <c r="D68" i="163"/>
  <c r="D68" i="159"/>
  <c r="D68" i="15"/>
  <c r="D68" i="161"/>
  <c r="D68" i="118"/>
  <c r="D68" i="158"/>
  <c r="D103" i="189"/>
  <c r="D103" i="184"/>
  <c r="D103" i="180"/>
  <c r="D103" i="191"/>
  <c r="D103" i="186"/>
  <c r="D103" i="179"/>
  <c r="D103" i="190"/>
  <c r="D103" i="187"/>
  <c r="D103" i="178"/>
  <c r="D103" i="175"/>
  <c r="D103" i="181"/>
  <c r="D103" i="174"/>
  <c r="D103" i="173"/>
  <c r="D103" i="170"/>
  <c r="D103" i="183"/>
  <c r="D103" i="169"/>
  <c r="D103" i="165"/>
  <c r="D103" i="164"/>
  <c r="D103" i="194"/>
  <c r="D103" i="188"/>
  <c r="D103" i="172"/>
  <c r="D103" i="176"/>
  <c r="D103" i="185"/>
  <c r="D103" i="168"/>
  <c r="D103" i="167"/>
  <c r="D103" i="161"/>
  <c r="D103" i="158"/>
  <c r="D103" i="163"/>
  <c r="D103" i="15"/>
  <c r="D103" i="159"/>
  <c r="D77" i="194"/>
  <c r="D77" i="188"/>
  <c r="D77" i="181"/>
  <c r="D77" i="189"/>
  <c r="D77" i="184"/>
  <c r="D77" i="180"/>
  <c r="D77" i="185"/>
  <c r="D77" i="176"/>
  <c r="D77" i="172"/>
  <c r="D77" i="169"/>
  <c r="D77" i="190"/>
  <c r="D77" i="187"/>
  <c r="D77" i="186"/>
  <c r="D77" i="178"/>
  <c r="D77" i="175"/>
  <c r="D77" i="191"/>
  <c r="D77" i="170"/>
  <c r="D77" i="168"/>
  <c r="D77" i="167"/>
  <c r="D77" i="179"/>
  <c r="D77" i="173"/>
  <c r="D77" i="165"/>
  <c r="D77" i="164"/>
  <c r="D77" i="174"/>
  <c r="D77" i="183"/>
  <c r="D77" i="163"/>
  <c r="D77" i="159"/>
  <c r="D77" i="15"/>
  <c r="D77" i="158"/>
  <c r="D77" i="161"/>
  <c r="D77" i="118"/>
  <c r="D88" i="190"/>
  <c r="D88" i="187"/>
  <c r="D88" i="185"/>
  <c r="D88" i="183"/>
  <c r="D88" i="194"/>
  <c r="D88" i="188"/>
  <c r="D88" i="181"/>
  <c r="D88" i="189"/>
  <c r="D88" i="186"/>
  <c r="D88" i="168"/>
  <c r="D88" i="191"/>
  <c r="D88" i="179"/>
  <c r="D88" i="176"/>
  <c r="D88" i="172"/>
  <c r="D88" i="169"/>
  <c r="D88" i="180"/>
  <c r="D88" i="178"/>
  <c r="D88" i="173"/>
  <c r="D88" i="167"/>
  <c r="D88" i="165"/>
  <c r="D88" i="184"/>
  <c r="D88" i="164"/>
  <c r="D88" i="175"/>
  <c r="D88" i="174"/>
  <c r="D88" i="170"/>
  <c r="D88" i="158"/>
  <c r="D88" i="161"/>
  <c r="D88" i="163"/>
  <c r="D88" i="159"/>
  <c r="D88" i="118"/>
  <c r="D88" i="15"/>
  <c r="D56" i="190"/>
  <c r="D56" i="187"/>
  <c r="D56" i="185"/>
  <c r="D56" i="183"/>
  <c r="D56" i="194"/>
  <c r="D56" i="188"/>
  <c r="D56" i="181"/>
  <c r="D56" i="184"/>
  <c r="D56" i="180"/>
  <c r="D56" i="176"/>
  <c r="D56" i="172"/>
  <c r="D56" i="169"/>
  <c r="D56" i="174"/>
  <c r="D56" i="168"/>
  <c r="D56" i="179"/>
  <c r="D56" i="175"/>
  <c r="D56" i="170"/>
  <c r="D56" i="167"/>
  <c r="D56" i="189"/>
  <c r="D56" i="186"/>
  <c r="D56" i="191"/>
  <c r="D56" i="178"/>
  <c r="D56" i="164"/>
  <c r="D56" i="165"/>
  <c r="D56" i="173"/>
  <c r="D56" i="158"/>
  <c r="D56" i="161"/>
  <c r="D56" i="15"/>
  <c r="D56" i="163"/>
  <c r="D56" i="159"/>
  <c r="D56" i="118"/>
  <c r="D75" i="191"/>
  <c r="D75" i="186"/>
  <c r="D75" i="179"/>
  <c r="D75" i="190"/>
  <c r="D75" i="187"/>
  <c r="D75" i="185"/>
  <c r="D75" i="183"/>
  <c r="D75" i="188"/>
  <c r="D75" i="174"/>
  <c r="D75" i="173"/>
  <c r="D75" i="170"/>
  <c r="D75" i="184"/>
  <c r="D75" i="180"/>
  <c r="D75" i="194"/>
  <c r="D75" i="181"/>
  <c r="D75" i="189"/>
  <c r="D75" i="169"/>
  <c r="D75" i="168"/>
  <c r="D75" i="164"/>
  <c r="D75" i="175"/>
  <c r="D75" i="167"/>
  <c r="D75" i="176"/>
  <c r="D75" i="172"/>
  <c r="D75" i="165"/>
  <c r="D75" i="178"/>
  <c r="D75" i="15"/>
  <c r="D75" i="159"/>
  <c r="D75" i="158"/>
  <c r="D75" i="163"/>
  <c r="D75" i="161"/>
  <c r="D75" i="118"/>
  <c r="D90" i="194"/>
  <c r="D90" i="188"/>
  <c r="D90" i="181"/>
  <c r="D90" i="189"/>
  <c r="D90" i="184"/>
  <c r="D90" i="180"/>
  <c r="D90" i="191"/>
  <c r="D90" i="179"/>
  <c r="D90" i="176"/>
  <c r="D90" i="172"/>
  <c r="D90" i="169"/>
  <c r="D90" i="183"/>
  <c r="D90" i="178"/>
  <c r="D90" i="175"/>
  <c r="D90" i="185"/>
  <c r="D90" i="167"/>
  <c r="D90" i="190"/>
  <c r="D90" i="187"/>
  <c r="D90" i="174"/>
  <c r="D90" i="165"/>
  <c r="D90" i="164"/>
  <c r="D90" i="186"/>
  <c r="D90" i="173"/>
  <c r="D90" i="170"/>
  <c r="D90" i="168"/>
  <c r="D90" i="163"/>
  <c r="D90" i="159"/>
  <c r="D90" i="158"/>
  <c r="D90" i="161"/>
  <c r="D90" i="118"/>
  <c r="D90" i="15"/>
  <c r="D54" i="15"/>
  <c r="D54" i="191"/>
  <c r="D54" i="189"/>
  <c r="D54" i="186"/>
  <c r="D54" i="184"/>
  <c r="D54" i="190"/>
  <c r="D54" i="183"/>
  <c r="D54" i="188"/>
  <c r="D54" i="187"/>
  <c r="D54" i="169"/>
  <c r="D54" i="185"/>
  <c r="D54" i="180"/>
  <c r="D54" i="178"/>
  <c r="D54" i="173"/>
  <c r="D54" i="170"/>
  <c r="D54" i="179"/>
  <c r="D54" i="174"/>
  <c r="D54" i="194"/>
  <c r="D54" i="168"/>
  <c r="D54" i="181"/>
  <c r="D54" i="176"/>
  <c r="D54" i="164"/>
  <c r="D54" i="175"/>
  <c r="D54" i="172"/>
  <c r="D54" i="165"/>
  <c r="D54" i="167"/>
  <c r="D54" i="163"/>
  <c r="D54" i="159"/>
  <c r="D54" i="118"/>
  <c r="D54" i="158"/>
  <c r="D54" i="161"/>
  <c r="D65" i="189"/>
  <c r="D65" i="184"/>
  <c r="D65" i="180"/>
  <c r="D65" i="191"/>
  <c r="D65" i="186"/>
  <c r="D65" i="179"/>
  <c r="D65" i="190"/>
  <c r="D65" i="187"/>
  <c r="D65" i="178"/>
  <c r="D65" i="175"/>
  <c r="D65" i="181"/>
  <c r="D65" i="174"/>
  <c r="D65" i="173"/>
  <c r="D65" i="170"/>
  <c r="D65" i="183"/>
  <c r="D65" i="169"/>
  <c r="D65" i="165"/>
  <c r="D65" i="164"/>
  <c r="D65" i="194"/>
  <c r="D65" i="188"/>
  <c r="D65" i="172"/>
  <c r="D65" i="168"/>
  <c r="D65" i="185"/>
  <c r="D65" i="167"/>
  <c r="D65" i="176"/>
  <c r="D65" i="161"/>
  <c r="D65" i="158"/>
  <c r="D65" i="163"/>
  <c r="D65" i="118"/>
  <c r="D65" i="159"/>
  <c r="D65" i="15"/>
  <c r="D78" i="189"/>
  <c r="D78" i="184"/>
  <c r="D78" i="180"/>
  <c r="D78" i="191"/>
  <c r="D78" i="186"/>
  <c r="D78" i="179"/>
  <c r="D78" i="190"/>
  <c r="D78" i="187"/>
  <c r="D78" i="178"/>
  <c r="D78" i="175"/>
  <c r="D78" i="181"/>
  <c r="D78" i="174"/>
  <c r="D78" i="173"/>
  <c r="D78" i="170"/>
  <c r="D78" i="169"/>
  <c r="D78" i="165"/>
  <c r="D78" i="164"/>
  <c r="D78" i="185"/>
  <c r="D78" i="172"/>
  <c r="D78" i="183"/>
  <c r="D78" i="168"/>
  <c r="D78" i="194"/>
  <c r="D78" i="176"/>
  <c r="D78" i="188"/>
  <c r="D78" i="167"/>
  <c r="D78" i="161"/>
  <c r="D78" i="118"/>
  <c r="D78" i="158"/>
  <c r="D78" i="159"/>
  <c r="D78" i="15"/>
  <c r="D78" i="163"/>
  <c r="D76" i="190"/>
  <c r="D76" i="187"/>
  <c r="D76" i="185"/>
  <c r="D76" i="183"/>
  <c r="D76" i="194"/>
  <c r="D76" i="188"/>
  <c r="D76" i="181"/>
  <c r="D76" i="184"/>
  <c r="D76" i="180"/>
  <c r="D76" i="168"/>
  <c r="D76" i="176"/>
  <c r="D76" i="172"/>
  <c r="D76" i="169"/>
  <c r="D76" i="189"/>
  <c r="D76" i="186"/>
  <c r="D76" i="174"/>
  <c r="D76" i="178"/>
  <c r="D76" i="191"/>
  <c r="D76" i="175"/>
  <c r="D76" i="170"/>
  <c r="D76" i="167"/>
  <c r="D76" i="173"/>
  <c r="D76" i="165"/>
  <c r="D76" i="179"/>
  <c r="D76" i="164"/>
  <c r="D76" i="158"/>
  <c r="D76" i="161"/>
  <c r="D76" i="118"/>
  <c r="D76" i="15"/>
  <c r="D76" i="163"/>
  <c r="D76" i="159"/>
  <c r="D99" i="191"/>
  <c r="D99" i="190"/>
  <c r="D99" i="188"/>
  <c r="D99" i="189"/>
  <c r="D99" i="187"/>
  <c r="D99" i="186"/>
  <c r="D99" i="185"/>
  <c r="D99" i="194"/>
  <c r="D99" i="183"/>
  <c r="D99" i="180"/>
  <c r="D99" i="178"/>
  <c r="D99" i="175"/>
  <c r="D99" i="173"/>
  <c r="D99" i="170"/>
  <c r="D99" i="168"/>
  <c r="D99" i="165"/>
  <c r="D99" i="184"/>
  <c r="D99" i="181"/>
  <c r="D99" i="179"/>
  <c r="D99" i="176"/>
  <c r="D99" i="174"/>
  <c r="D99" i="172"/>
  <c r="D99" i="169"/>
  <c r="D99" i="167"/>
  <c r="D99" i="164"/>
  <c r="D99" i="161"/>
  <c r="D99" i="15"/>
  <c r="D99" i="118"/>
  <c r="D99" i="163"/>
  <c r="D99" i="159"/>
  <c r="D99" i="158"/>
  <c r="C83" i="192"/>
  <c r="D83" i="198" s="1"/>
  <c r="C97" i="192"/>
  <c r="D97" i="198" s="1"/>
  <c r="C87" i="192"/>
  <c r="D87" i="198" s="1"/>
  <c r="C69" i="192"/>
  <c r="D69" i="198" s="1"/>
  <c r="C96" i="192"/>
  <c r="D96" i="198" s="1"/>
  <c r="C80" i="192"/>
  <c r="D80" i="198" s="1"/>
  <c r="C72" i="192"/>
  <c r="D72" i="198" s="1"/>
  <c r="C63" i="192"/>
  <c r="C79" i="192"/>
  <c r="D79" i="198" s="1"/>
  <c r="C112" i="191"/>
  <c r="C62" i="192"/>
  <c r="C85" i="192"/>
  <c r="D85" i="198" s="1"/>
  <c r="C81" i="192"/>
  <c r="D81" i="198" s="1"/>
  <c r="C100" i="192"/>
  <c r="C84" i="192"/>
  <c r="D84" i="198" s="1"/>
  <c r="C111" i="191"/>
  <c r="C59" i="192"/>
  <c r="C93" i="192"/>
  <c r="D93" i="198" s="1"/>
  <c r="C89" i="192"/>
  <c r="D89" i="198" s="1"/>
  <c r="C71" i="192"/>
  <c r="D71" i="198" s="1"/>
  <c r="C94" i="192"/>
  <c r="D94" i="198" s="1"/>
  <c r="C60" i="192"/>
  <c r="D60" i="198" s="1"/>
  <c r="C61" i="192"/>
  <c r="D61" i="198" s="1"/>
  <c r="C53" i="192"/>
  <c r="D53" i="198" s="1"/>
  <c r="C91" i="192"/>
  <c r="D91" i="198" s="1"/>
  <c r="C95" i="192"/>
  <c r="D95" i="198" s="1"/>
  <c r="C58" i="192"/>
  <c r="D58" i="198" s="1"/>
  <c r="C73" i="192"/>
  <c r="D73" i="198" s="1"/>
  <c r="C82" i="192"/>
  <c r="D82" i="198" s="1"/>
  <c r="C74" i="192"/>
  <c r="C57" i="192"/>
  <c r="C52" i="192"/>
  <c r="C52" i="198" s="1"/>
  <c r="C113" i="198" s="1"/>
  <c r="D113" i="198" s="1"/>
  <c r="C56" i="192" l="1"/>
  <c r="D105" i="197"/>
  <c r="C107" i="197"/>
  <c r="D107" i="197" s="1"/>
  <c r="C70" i="192"/>
  <c r="D70" i="192" s="1"/>
  <c r="C75" i="192"/>
  <c r="C77" i="192"/>
  <c r="C92" i="192"/>
  <c r="D92" i="192" s="1"/>
  <c r="C78" i="192"/>
  <c r="D78" i="192" s="1"/>
  <c r="D90" i="193"/>
  <c r="C90" i="195"/>
  <c r="D90" i="195" s="1"/>
  <c r="D77" i="193"/>
  <c r="C77" i="195"/>
  <c r="D77" i="195" s="1"/>
  <c r="C90" i="192"/>
  <c r="C76" i="192"/>
  <c r="D76" i="192" s="1"/>
  <c r="C67" i="192"/>
  <c r="D67" i="192" s="1"/>
  <c r="C64" i="192"/>
  <c r="D64" i="192" s="1"/>
  <c r="D76" i="193"/>
  <c r="C76" i="195"/>
  <c r="D76" i="195" s="1"/>
  <c r="D54" i="193"/>
  <c r="C54" i="195"/>
  <c r="D54" i="195" s="1"/>
  <c r="D104" i="193"/>
  <c r="C104" i="195"/>
  <c r="D104" i="195" s="1"/>
  <c r="D64" i="193"/>
  <c r="C64" i="195"/>
  <c r="D64" i="195" s="1"/>
  <c r="D100" i="193"/>
  <c r="C100" i="195"/>
  <c r="D100" i="195" s="1"/>
  <c r="D78" i="193"/>
  <c r="C78" i="195"/>
  <c r="D78" i="195" s="1"/>
  <c r="D65" i="193"/>
  <c r="C65" i="195"/>
  <c r="D65" i="195" s="1"/>
  <c r="C68" i="192"/>
  <c r="D68" i="192" s="1"/>
  <c r="C54" i="192"/>
  <c r="D54" i="192" s="1"/>
  <c r="C104" i="192"/>
  <c r="C86" i="192"/>
  <c r="D86" i="192" s="1"/>
  <c r="C88" i="192"/>
  <c r="D88" i="192" s="1"/>
  <c r="D75" i="193"/>
  <c r="C75" i="195"/>
  <c r="D75" i="195" s="1"/>
  <c r="D88" i="193"/>
  <c r="C88" i="195"/>
  <c r="D88" i="195" s="1"/>
  <c r="D70" i="193"/>
  <c r="C70" i="195"/>
  <c r="D70" i="195" s="1"/>
  <c r="D92" i="193"/>
  <c r="C92" i="195"/>
  <c r="D92" i="195" s="1"/>
  <c r="D67" i="193"/>
  <c r="C67" i="195"/>
  <c r="D67" i="195" s="1"/>
  <c r="C66" i="192"/>
  <c r="C98" i="192"/>
  <c r="D98" i="192" s="1"/>
  <c r="C103" i="192"/>
  <c r="D103" i="192" s="1"/>
  <c r="C65" i="192"/>
  <c r="D65" i="192" s="1"/>
  <c r="D56" i="193"/>
  <c r="C56" i="195"/>
  <c r="D56" i="195" s="1"/>
  <c r="D103" i="193"/>
  <c r="C103" i="195"/>
  <c r="D103" i="195" s="1"/>
  <c r="D68" i="193"/>
  <c r="C68" i="195"/>
  <c r="D68" i="195" s="1"/>
  <c r="D66" i="193"/>
  <c r="C66" i="195"/>
  <c r="D66" i="195" s="1"/>
  <c r="D86" i="193"/>
  <c r="C86" i="195"/>
  <c r="D86" i="195" s="1"/>
  <c r="D98" i="193"/>
  <c r="C98" i="195"/>
  <c r="D98" i="195" s="1"/>
  <c r="C99" i="192"/>
  <c r="D99" i="193"/>
  <c r="C99" i="195"/>
  <c r="D99" i="195" s="1"/>
  <c r="D62" i="198"/>
  <c r="D111" i="191"/>
  <c r="C116" i="191"/>
  <c r="D116" i="191" s="1"/>
  <c r="C111" i="192"/>
  <c r="D84" i="192"/>
  <c r="D65" i="198"/>
  <c r="D85" i="192"/>
  <c r="D74" i="192"/>
  <c r="D74" i="198"/>
  <c r="D90" i="192"/>
  <c r="D90" i="198"/>
  <c r="D66" i="192"/>
  <c r="D66" i="198"/>
  <c r="D82" i="192"/>
  <c r="D98" i="198"/>
  <c r="D58" i="192"/>
  <c r="D103" i="198"/>
  <c r="D53" i="192"/>
  <c r="D60" i="192"/>
  <c r="D78" i="198"/>
  <c r="D71" i="192"/>
  <c r="D89" i="192"/>
  <c r="D59" i="192"/>
  <c r="D59" i="198"/>
  <c r="D112" i="191"/>
  <c r="C112" i="192"/>
  <c r="D64" i="198"/>
  <c r="D80" i="192"/>
  <c r="D96" i="192"/>
  <c r="D99" i="192"/>
  <c r="D99" i="198"/>
  <c r="D83" i="192"/>
  <c r="D68" i="198"/>
  <c r="D104" i="192"/>
  <c r="D104" i="198"/>
  <c r="D57" i="192"/>
  <c r="D73" i="192"/>
  <c r="D91" i="192"/>
  <c r="D70" i="198"/>
  <c r="D93" i="192"/>
  <c r="D79" i="192"/>
  <c r="D63" i="192"/>
  <c r="D63" i="198"/>
  <c r="D72" i="192"/>
  <c r="D88" i="198"/>
  <c r="D69" i="192"/>
  <c r="D87" i="192"/>
  <c r="D97" i="192"/>
  <c r="D77" i="192"/>
  <c r="D77" i="198"/>
  <c r="D54" i="198"/>
  <c r="D86" i="198"/>
  <c r="D95" i="192"/>
  <c r="D61" i="192"/>
  <c r="D94" i="192"/>
  <c r="D52" i="192"/>
  <c r="D56" i="192"/>
  <c r="D56" i="198"/>
  <c r="D76" i="198"/>
  <c r="D92" i="198"/>
  <c r="D67" i="198"/>
  <c r="D100" i="192"/>
  <c r="D100" i="198"/>
  <c r="D81" i="192"/>
  <c r="D75" i="192"/>
  <c r="D75" i="198"/>
  <c r="D62" i="192"/>
  <c r="D112" i="192" l="1"/>
  <c r="C112" i="198"/>
  <c r="D112" i="198" s="1"/>
  <c r="D111" i="192"/>
  <c r="C116" i="192"/>
  <c r="D116" i="192" s="1"/>
  <c r="C111" i="198"/>
  <c r="D52" i="198"/>
  <c r="D111" i="198" l="1"/>
  <c r="C116" i="198"/>
  <c r="D116" i="198" s="1"/>
  <c r="E33" i="191"/>
  <c r="E20" i="192"/>
  <c r="E20" i="198" s="1"/>
  <c r="E31" i="192"/>
  <c r="E33" i="192" s="1"/>
  <c r="E31" i="198" l="1"/>
  <c r="E33" i="198" s="1"/>
  <c r="G20" i="192" l="1"/>
  <c r="E28" i="191"/>
  <c r="E19" i="192"/>
  <c r="F93" i="191" l="1"/>
  <c r="F85" i="191"/>
  <c r="F81" i="191"/>
  <c r="F73" i="191"/>
  <c r="F62" i="191"/>
  <c r="F52" i="191"/>
  <c r="F96" i="191"/>
  <c r="F91" i="191"/>
  <c r="F84" i="191"/>
  <c r="F80" i="191"/>
  <c r="F72" i="191"/>
  <c r="F61" i="191"/>
  <c r="F58" i="191"/>
  <c r="F95" i="191"/>
  <c r="F89" i="191"/>
  <c r="F83" i="191"/>
  <c r="F79" i="191"/>
  <c r="F71" i="191"/>
  <c r="F60" i="191"/>
  <c r="F57" i="191"/>
  <c r="F87" i="191"/>
  <c r="F82" i="191"/>
  <c r="F74" i="191"/>
  <c r="F53" i="191"/>
  <c r="F69" i="191"/>
  <c r="F94" i="191"/>
  <c r="F59" i="191"/>
  <c r="F97" i="191"/>
  <c r="F19" i="191"/>
  <c r="G20" i="198"/>
  <c r="F25" i="191"/>
  <c r="F28" i="191"/>
  <c r="F38" i="191"/>
  <c r="F42" i="191"/>
  <c r="F46" i="191"/>
  <c r="F21" i="191"/>
  <c r="F26" i="191"/>
  <c r="F39" i="191"/>
  <c r="F43" i="191"/>
  <c r="F23" i="191"/>
  <c r="F27" i="191"/>
  <c r="F36" i="191"/>
  <c r="F40" i="191"/>
  <c r="F44" i="191"/>
  <c r="F24" i="191"/>
  <c r="F32" i="191"/>
  <c r="F37" i="191"/>
  <c r="F41" i="191"/>
  <c r="F45" i="191"/>
  <c r="F113" i="191"/>
  <c r="F114" i="191"/>
  <c r="F115" i="191"/>
  <c r="F33" i="191"/>
  <c r="F20" i="191"/>
  <c r="F31" i="191"/>
  <c r="E28" i="192"/>
  <c r="F19" i="192" s="1"/>
  <c r="E19" i="198"/>
  <c r="I20" i="192"/>
  <c r="G28" i="191"/>
  <c r="G19" i="192"/>
  <c r="H96" i="191" l="1"/>
  <c r="H91" i="191"/>
  <c r="H84" i="191"/>
  <c r="H80" i="191"/>
  <c r="H72" i="191"/>
  <c r="H61" i="191"/>
  <c r="H58" i="191"/>
  <c r="H95" i="191"/>
  <c r="H89" i="191"/>
  <c r="H83" i="191"/>
  <c r="H79" i="191"/>
  <c r="H71" i="191"/>
  <c r="H62" i="191"/>
  <c r="H57" i="191"/>
  <c r="H94" i="191"/>
  <c r="H85" i="191"/>
  <c r="H82" i="191"/>
  <c r="H73" i="191"/>
  <c r="H69" i="191"/>
  <c r="H60" i="191"/>
  <c r="H53" i="191"/>
  <c r="H52" i="191"/>
  <c r="H81" i="191"/>
  <c r="H74" i="191"/>
  <c r="H93" i="191"/>
  <c r="H87" i="191"/>
  <c r="H97" i="191"/>
  <c r="H59" i="191"/>
  <c r="H19" i="191"/>
  <c r="I20" i="198"/>
  <c r="E28" i="198"/>
  <c r="E96" i="192"/>
  <c r="E89" i="192"/>
  <c r="E81" i="192"/>
  <c r="E73" i="192"/>
  <c r="E60" i="192"/>
  <c r="E71" i="192"/>
  <c r="E52" i="192"/>
  <c r="E52" i="198" s="1"/>
  <c r="E113" i="198" s="1"/>
  <c r="G28" i="192"/>
  <c r="H19" i="192" s="1"/>
  <c r="G19" i="198"/>
  <c r="E94" i="192"/>
  <c r="E79" i="192"/>
  <c r="E84" i="192"/>
  <c r="E58" i="192"/>
  <c r="E61" i="192"/>
  <c r="E53" i="192"/>
  <c r="H24" i="191"/>
  <c r="H32" i="191"/>
  <c r="H37" i="191"/>
  <c r="H41" i="191"/>
  <c r="H45" i="191"/>
  <c r="H25" i="191"/>
  <c r="H38" i="191"/>
  <c r="H42" i="191"/>
  <c r="H46" i="191"/>
  <c r="H21" i="191"/>
  <c r="H26" i="191"/>
  <c r="H28" i="191"/>
  <c r="H39" i="191"/>
  <c r="H43" i="191"/>
  <c r="H23" i="191"/>
  <c r="H27" i="191"/>
  <c r="H36" i="191"/>
  <c r="H40" i="191"/>
  <c r="H44" i="191"/>
  <c r="H115" i="191"/>
  <c r="H113" i="191"/>
  <c r="H114" i="191"/>
  <c r="H20" i="191"/>
  <c r="K20" i="192"/>
  <c r="E95" i="192"/>
  <c r="E93" i="192"/>
  <c r="E85" i="192"/>
  <c r="E82" i="192"/>
  <c r="E72" i="192"/>
  <c r="E111" i="191"/>
  <c r="E59" i="192"/>
  <c r="F21" i="192"/>
  <c r="F24" i="192"/>
  <c r="F32" i="192"/>
  <c r="F37" i="192"/>
  <c r="F41" i="192"/>
  <c r="F45" i="192"/>
  <c r="F25" i="192"/>
  <c r="F28" i="192"/>
  <c r="F38" i="192"/>
  <c r="F42" i="192"/>
  <c r="F46" i="192"/>
  <c r="F26" i="192"/>
  <c r="F39" i="192"/>
  <c r="F23" i="192"/>
  <c r="F27" i="192"/>
  <c r="F36" i="192"/>
  <c r="F40" i="192"/>
  <c r="F44" i="192"/>
  <c r="F43" i="192"/>
  <c r="F114" i="192"/>
  <c r="F113" i="192"/>
  <c r="F115" i="192"/>
  <c r="F33" i="192"/>
  <c r="F31" i="192"/>
  <c r="F20" i="192"/>
  <c r="E87" i="192"/>
  <c r="E74" i="192"/>
  <c r="E69" i="192"/>
  <c r="I28" i="191"/>
  <c r="I19" i="192"/>
  <c r="E97" i="192"/>
  <c r="E91" i="192"/>
  <c r="E83" i="192"/>
  <c r="E80" i="192"/>
  <c r="E112" i="191"/>
  <c r="E62" i="192"/>
  <c r="E57" i="192"/>
  <c r="F63" i="184" l="1"/>
  <c r="J95" i="191"/>
  <c r="J89" i="191"/>
  <c r="J83" i="191"/>
  <c r="J79" i="191"/>
  <c r="J71" i="191"/>
  <c r="J60" i="191"/>
  <c r="J57" i="191"/>
  <c r="J94" i="191"/>
  <c r="J87" i="191"/>
  <c r="J82" i="191"/>
  <c r="J74" i="191"/>
  <c r="J69" i="191"/>
  <c r="J85" i="191"/>
  <c r="J73" i="191"/>
  <c r="J91" i="191"/>
  <c r="J80" i="191"/>
  <c r="J58" i="191"/>
  <c r="J93" i="191"/>
  <c r="J81" i="191"/>
  <c r="J53" i="191"/>
  <c r="J52" i="191"/>
  <c r="J96" i="191"/>
  <c r="J84" i="191"/>
  <c r="J62" i="191"/>
  <c r="J61" i="191"/>
  <c r="J72" i="191"/>
  <c r="J97" i="191"/>
  <c r="J59" i="191"/>
  <c r="F63" i="189"/>
  <c r="F71" i="198"/>
  <c r="F87" i="198"/>
  <c r="F96" i="198"/>
  <c r="F63" i="168"/>
  <c r="F81" i="198"/>
  <c r="F63" i="164"/>
  <c r="F63" i="158"/>
  <c r="F63" i="183"/>
  <c r="F63" i="191"/>
  <c r="F63" i="167"/>
  <c r="F63" i="161"/>
  <c r="F63" i="178"/>
  <c r="F63" i="185"/>
  <c r="F63" i="174"/>
  <c r="F63" i="15"/>
  <c r="F63" i="190"/>
  <c r="F63" i="186"/>
  <c r="F63" i="176"/>
  <c r="F63" i="118"/>
  <c r="F63" i="163"/>
  <c r="F63" i="187"/>
  <c r="F63" i="188"/>
  <c r="F63" i="170"/>
  <c r="F63" i="193"/>
  <c r="F63" i="169"/>
  <c r="F63" i="179"/>
  <c r="F63" i="159"/>
  <c r="F63" i="173"/>
  <c r="F63" i="165"/>
  <c r="F63" i="175"/>
  <c r="F63" i="180"/>
  <c r="F63" i="194"/>
  <c r="F63" i="172"/>
  <c r="F63" i="181"/>
  <c r="F97" i="198"/>
  <c r="F83" i="198"/>
  <c r="J19" i="191"/>
  <c r="F80" i="198"/>
  <c r="F91" i="198"/>
  <c r="F69" i="198"/>
  <c r="F60" i="198"/>
  <c r="F73" i="198"/>
  <c r="F89" i="198"/>
  <c r="F57" i="198"/>
  <c r="F72" i="198"/>
  <c r="F85" i="198"/>
  <c r="F61" i="198"/>
  <c r="F79" i="198"/>
  <c r="F62" i="198"/>
  <c r="F82" i="198"/>
  <c r="F93" i="198"/>
  <c r="F95" i="198"/>
  <c r="F53" i="198"/>
  <c r="F58" i="198"/>
  <c r="F84" i="198"/>
  <c r="F94" i="198"/>
  <c r="F19" i="198"/>
  <c r="F59" i="198"/>
  <c r="F74" i="198"/>
  <c r="F63" i="198"/>
  <c r="K28" i="191"/>
  <c r="K19" i="192"/>
  <c r="F87" i="192"/>
  <c r="F82" i="192"/>
  <c r="F95" i="192"/>
  <c r="G94" i="192"/>
  <c r="G87" i="192"/>
  <c r="G71" i="192"/>
  <c r="G72" i="192"/>
  <c r="F58" i="192"/>
  <c r="F94" i="192"/>
  <c r="F71" i="192"/>
  <c r="F81" i="192"/>
  <c r="F96" i="192"/>
  <c r="F91" i="192"/>
  <c r="F93" i="192"/>
  <c r="K20" i="198"/>
  <c r="G95" i="192"/>
  <c r="G79" i="192"/>
  <c r="F53" i="192"/>
  <c r="F84" i="192"/>
  <c r="F57" i="192"/>
  <c r="F59" i="192"/>
  <c r="M20" i="192"/>
  <c r="G93" i="192"/>
  <c r="G84" i="192"/>
  <c r="G85" i="192"/>
  <c r="G69" i="192"/>
  <c r="G61" i="192"/>
  <c r="G112" i="191"/>
  <c r="G62" i="192"/>
  <c r="F52" i="192"/>
  <c r="F24" i="198"/>
  <c r="F32" i="198"/>
  <c r="F37" i="198"/>
  <c r="F41" i="198"/>
  <c r="F45" i="198"/>
  <c r="F21" i="198"/>
  <c r="F26" i="198"/>
  <c r="F39" i="198"/>
  <c r="F43" i="198"/>
  <c r="F25" i="198"/>
  <c r="F31" i="198"/>
  <c r="F40" i="198"/>
  <c r="F27" i="198"/>
  <c r="F42" i="198"/>
  <c r="F20" i="198"/>
  <c r="F28" i="198"/>
  <c r="F36" i="198"/>
  <c r="F44" i="198"/>
  <c r="F23" i="198"/>
  <c r="F38" i="198"/>
  <c r="F46" i="198"/>
  <c r="F113" i="198"/>
  <c r="F114" i="198"/>
  <c r="F115" i="198"/>
  <c r="F33" i="198"/>
  <c r="F80" i="192"/>
  <c r="F97" i="192"/>
  <c r="F69" i="192"/>
  <c r="E116" i="191"/>
  <c r="F116" i="191" s="1"/>
  <c r="F111" i="191"/>
  <c r="E111" i="192"/>
  <c r="F85" i="192"/>
  <c r="G96" i="192"/>
  <c r="G82" i="192"/>
  <c r="G83" i="192"/>
  <c r="G111" i="191"/>
  <c r="G59" i="192"/>
  <c r="G60" i="192"/>
  <c r="F61" i="192"/>
  <c r="F73" i="192"/>
  <c r="F89" i="192"/>
  <c r="F112" i="191"/>
  <c r="E112" i="192"/>
  <c r="F83" i="192"/>
  <c r="I28" i="192"/>
  <c r="I19" i="198"/>
  <c r="F74" i="192"/>
  <c r="F72" i="192"/>
  <c r="G74" i="192"/>
  <c r="G53" i="192"/>
  <c r="F79" i="192"/>
  <c r="G28" i="198"/>
  <c r="F60" i="192"/>
  <c r="F62" i="192"/>
  <c r="J23" i="191"/>
  <c r="J27" i="191"/>
  <c r="J28" i="191"/>
  <c r="J36" i="191"/>
  <c r="J40" i="191"/>
  <c r="J44" i="191"/>
  <c r="J24" i="191"/>
  <c r="J32" i="191"/>
  <c r="J37" i="191"/>
  <c r="J41" i="191"/>
  <c r="J45" i="191"/>
  <c r="J25" i="191"/>
  <c r="J38" i="191"/>
  <c r="J42" i="191"/>
  <c r="J46" i="191"/>
  <c r="J21" i="191"/>
  <c r="J26" i="191"/>
  <c r="J39" i="191"/>
  <c r="J43" i="191"/>
  <c r="J114" i="191"/>
  <c r="J115" i="191"/>
  <c r="J113" i="191"/>
  <c r="J20" i="191"/>
  <c r="G97" i="192"/>
  <c r="G91" i="192"/>
  <c r="G80" i="192"/>
  <c r="G89" i="192"/>
  <c r="G81" i="192"/>
  <c r="G73" i="192"/>
  <c r="G57" i="192"/>
  <c r="G58" i="192"/>
  <c r="G52" i="192"/>
  <c r="H21" i="192"/>
  <c r="H23" i="192"/>
  <c r="H27" i="192"/>
  <c r="H36" i="192"/>
  <c r="H40" i="192"/>
  <c r="H44" i="192"/>
  <c r="H24" i="192"/>
  <c r="H32" i="192"/>
  <c r="H37" i="192"/>
  <c r="H41" i="192"/>
  <c r="H45" i="192"/>
  <c r="H25" i="192"/>
  <c r="H38" i="192"/>
  <c r="H42" i="192"/>
  <c r="H26" i="192"/>
  <c r="H28" i="192"/>
  <c r="H39" i="192"/>
  <c r="H43" i="192"/>
  <c r="H46" i="192"/>
  <c r="H115" i="192"/>
  <c r="H113" i="192"/>
  <c r="H114" i="192"/>
  <c r="H20" i="192"/>
  <c r="H63" i="190" l="1"/>
  <c r="F102" i="197"/>
  <c r="E105" i="197"/>
  <c r="L94" i="191"/>
  <c r="L87" i="191"/>
  <c r="L82" i="191"/>
  <c r="L74" i="191"/>
  <c r="L69" i="191"/>
  <c r="L53" i="191"/>
  <c r="L93" i="191"/>
  <c r="L85" i="191"/>
  <c r="L81" i="191"/>
  <c r="L73" i="191"/>
  <c r="L95" i="191"/>
  <c r="L91" i="191"/>
  <c r="L83" i="191"/>
  <c r="L80" i="191"/>
  <c r="L71" i="191"/>
  <c r="L58" i="191"/>
  <c r="L60" i="191"/>
  <c r="L52" i="191"/>
  <c r="L96" i="191"/>
  <c r="L89" i="191"/>
  <c r="L84" i="191"/>
  <c r="L79" i="191"/>
  <c r="L72" i="191"/>
  <c r="L62" i="191"/>
  <c r="L61" i="191"/>
  <c r="L57" i="191"/>
  <c r="L97" i="191"/>
  <c r="L59" i="191"/>
  <c r="E63" i="195"/>
  <c r="F63" i="195" s="1"/>
  <c r="H63" i="168"/>
  <c r="H63" i="191"/>
  <c r="H63" i="194"/>
  <c r="H63" i="159"/>
  <c r="H63" i="169"/>
  <c r="H63" i="167"/>
  <c r="H63" i="173"/>
  <c r="F68" i="198"/>
  <c r="F68" i="194"/>
  <c r="F68" i="191"/>
  <c r="F68" i="187"/>
  <c r="F68" i="190"/>
  <c r="F68" i="184"/>
  <c r="F68" i="189"/>
  <c r="F68" i="178"/>
  <c r="F68" i="173"/>
  <c r="F68" i="188"/>
  <c r="F68" i="186"/>
  <c r="F68" i="174"/>
  <c r="F68" i="183"/>
  <c r="F68" i="180"/>
  <c r="F68" i="175"/>
  <c r="F68" i="169"/>
  <c r="F68" i="181"/>
  <c r="F68" i="168"/>
  <c r="F68" i="185"/>
  <c r="F68" i="176"/>
  <c r="F68" i="172"/>
  <c r="F68" i="167"/>
  <c r="F68" i="170"/>
  <c r="F68" i="165"/>
  <c r="F68" i="164"/>
  <c r="F68" i="179"/>
  <c r="F68" i="161"/>
  <c r="F68" i="159"/>
  <c r="F68" i="163"/>
  <c r="F68" i="118"/>
  <c r="F68" i="158"/>
  <c r="F66" i="198"/>
  <c r="F66" i="194"/>
  <c r="F66" i="191"/>
  <c r="F66" i="187"/>
  <c r="F66" i="190"/>
  <c r="F66" i="184"/>
  <c r="F66" i="189"/>
  <c r="F66" i="178"/>
  <c r="F66" i="173"/>
  <c r="F66" i="186"/>
  <c r="F66" i="174"/>
  <c r="F66" i="188"/>
  <c r="F66" i="183"/>
  <c r="F66" i="180"/>
  <c r="F66" i="175"/>
  <c r="F66" i="169"/>
  <c r="F66" i="164"/>
  <c r="F66" i="185"/>
  <c r="F66" i="176"/>
  <c r="F66" i="165"/>
  <c r="F66" i="172"/>
  <c r="F66" i="179"/>
  <c r="F66" i="170"/>
  <c r="F66" i="168"/>
  <c r="F66" i="181"/>
  <c r="F66" i="167"/>
  <c r="F66" i="161"/>
  <c r="F66" i="159"/>
  <c r="F66" i="163"/>
  <c r="F66" i="158"/>
  <c r="F66" i="118"/>
  <c r="F103" i="198"/>
  <c r="F103" i="194"/>
  <c r="F103" i="191"/>
  <c r="F103" i="190"/>
  <c r="F103" i="188"/>
  <c r="F103" i="186"/>
  <c r="F103" i="178"/>
  <c r="F103" i="170"/>
  <c r="F103" i="164"/>
  <c r="F103" i="189"/>
  <c r="F103" i="185"/>
  <c r="F103" i="187"/>
  <c r="F103" i="181"/>
  <c r="F103" i="179"/>
  <c r="F103" i="176"/>
  <c r="F103" i="174"/>
  <c r="F103" i="169"/>
  <c r="F103" i="180"/>
  <c r="F103" i="167"/>
  <c r="F103" i="184"/>
  <c r="F103" i="183"/>
  <c r="F103" i="175"/>
  <c r="F103" i="173"/>
  <c r="F103" i="172"/>
  <c r="F103" i="165"/>
  <c r="F103" i="168"/>
  <c r="F103" i="161"/>
  <c r="F103" i="159"/>
  <c r="F103" i="163"/>
  <c r="F103" i="158"/>
  <c r="F70" i="198"/>
  <c r="F70" i="194"/>
  <c r="F70" i="191"/>
  <c r="F70" i="190"/>
  <c r="F70" i="187"/>
  <c r="F70" i="188"/>
  <c r="F70" i="184"/>
  <c r="F70" i="178"/>
  <c r="F70" i="170"/>
  <c r="F70" i="164"/>
  <c r="F70" i="185"/>
  <c r="F70" i="174"/>
  <c r="F70" i="173"/>
  <c r="F70" i="181"/>
  <c r="F70" i="179"/>
  <c r="F70" i="176"/>
  <c r="F70" i="169"/>
  <c r="F70" i="189"/>
  <c r="F70" i="186"/>
  <c r="F70" i="167"/>
  <c r="F70" i="172"/>
  <c r="F70" i="165"/>
  <c r="F70" i="180"/>
  <c r="F70" i="183"/>
  <c r="F70" i="175"/>
  <c r="F70" i="168"/>
  <c r="F70" i="161"/>
  <c r="F70" i="159"/>
  <c r="F70" i="163"/>
  <c r="F70" i="118"/>
  <c r="F70" i="158"/>
  <c r="F98" i="198"/>
  <c r="F98" i="194"/>
  <c r="F98" i="191"/>
  <c r="F98" i="190"/>
  <c r="F98" i="187"/>
  <c r="F98" i="186"/>
  <c r="F98" i="184"/>
  <c r="F98" i="189"/>
  <c r="F98" i="178"/>
  <c r="F98" i="173"/>
  <c r="F98" i="170"/>
  <c r="F98" i="183"/>
  <c r="F98" i="180"/>
  <c r="F98" i="175"/>
  <c r="F98" i="169"/>
  <c r="F98" i="179"/>
  <c r="F98" i="165"/>
  <c r="F98" i="164"/>
  <c r="F98" i="188"/>
  <c r="F98" i="181"/>
  <c r="F98" i="174"/>
  <c r="F98" i="172"/>
  <c r="F98" i="185"/>
  <c r="F98" i="176"/>
  <c r="F98" i="168"/>
  <c r="F98" i="167"/>
  <c r="F98" i="163"/>
  <c r="F98" i="158"/>
  <c r="F98" i="161"/>
  <c r="F98" i="159"/>
  <c r="F98" i="118"/>
  <c r="F64" i="198"/>
  <c r="F64" i="194"/>
  <c r="F64" i="191"/>
  <c r="F64" i="187"/>
  <c r="F64" i="190"/>
  <c r="F64" i="184"/>
  <c r="F64" i="189"/>
  <c r="F64" i="178"/>
  <c r="F64" i="173"/>
  <c r="F64" i="186"/>
  <c r="F64" i="174"/>
  <c r="F64" i="164"/>
  <c r="F64" i="183"/>
  <c r="F64" i="180"/>
  <c r="F64" i="175"/>
  <c r="F64" i="170"/>
  <c r="F64" i="169"/>
  <c r="F64" i="188"/>
  <c r="F64" i="168"/>
  <c r="F64" i="179"/>
  <c r="F64" i="172"/>
  <c r="F64" i="167"/>
  <c r="F64" i="181"/>
  <c r="F64" i="165"/>
  <c r="F64" i="185"/>
  <c r="F64" i="176"/>
  <c r="F64" i="163"/>
  <c r="F64" i="159"/>
  <c r="F64" i="158"/>
  <c r="F64" i="161"/>
  <c r="F64" i="118"/>
  <c r="F67" i="198"/>
  <c r="F67" i="191"/>
  <c r="F67" i="190"/>
  <c r="F67" i="188"/>
  <c r="F67" i="187"/>
  <c r="F67" i="178"/>
  <c r="F67" i="170"/>
  <c r="F67" i="164"/>
  <c r="F67" i="185"/>
  <c r="F67" i="174"/>
  <c r="F67" i="184"/>
  <c r="F67" i="181"/>
  <c r="F67" i="179"/>
  <c r="F67" i="176"/>
  <c r="F67" i="169"/>
  <c r="F67" i="189"/>
  <c r="F67" i="180"/>
  <c r="F67" i="173"/>
  <c r="F67" i="172"/>
  <c r="F67" i="168"/>
  <c r="F67" i="194"/>
  <c r="F67" i="183"/>
  <c r="F67" i="175"/>
  <c r="F67" i="167"/>
  <c r="F67" i="186"/>
  <c r="F67" i="165"/>
  <c r="F67" i="163"/>
  <c r="F67" i="161"/>
  <c r="F67" i="158"/>
  <c r="F67" i="159"/>
  <c r="F67" i="118"/>
  <c r="F92" i="198"/>
  <c r="F92" i="191"/>
  <c r="F92" i="190"/>
  <c r="F92" i="187"/>
  <c r="F92" i="186"/>
  <c r="F92" i="188"/>
  <c r="F92" i="184"/>
  <c r="F92" i="178"/>
  <c r="F92" i="170"/>
  <c r="F92" i="164"/>
  <c r="F92" i="185"/>
  <c r="F92" i="173"/>
  <c r="F92" i="181"/>
  <c r="F92" i="179"/>
  <c r="F92" i="176"/>
  <c r="F92" i="174"/>
  <c r="F92" i="169"/>
  <c r="F92" i="194"/>
  <c r="F92" i="167"/>
  <c r="F92" i="172"/>
  <c r="F92" i="165"/>
  <c r="F92" i="189"/>
  <c r="F92" i="180"/>
  <c r="F92" i="183"/>
  <c r="F92" i="175"/>
  <c r="F92" i="168"/>
  <c r="F92" i="161"/>
  <c r="F92" i="159"/>
  <c r="F92" i="118"/>
  <c r="F92" i="163"/>
  <c r="F92" i="158"/>
  <c r="H63" i="118"/>
  <c r="H63" i="163"/>
  <c r="H63" i="179"/>
  <c r="H63" i="174"/>
  <c r="H63" i="164"/>
  <c r="H63" i="178"/>
  <c r="H63" i="181"/>
  <c r="H63" i="186"/>
  <c r="E63" i="192"/>
  <c r="F63" i="192" s="1"/>
  <c r="F102" i="198"/>
  <c r="F102" i="194"/>
  <c r="F102" i="191"/>
  <c r="F102" i="190"/>
  <c r="F102" i="187"/>
  <c r="F102" i="186"/>
  <c r="F102" i="184"/>
  <c r="F102" i="189"/>
  <c r="F102" i="178"/>
  <c r="F102" i="173"/>
  <c r="F102" i="164"/>
  <c r="F102" i="183"/>
  <c r="F102" i="180"/>
  <c r="F102" i="175"/>
  <c r="F102" i="170"/>
  <c r="F102" i="169"/>
  <c r="F102" i="188"/>
  <c r="F102" i="168"/>
  <c r="F102" i="179"/>
  <c r="F102" i="172"/>
  <c r="F102" i="167"/>
  <c r="F102" i="181"/>
  <c r="F102" i="174"/>
  <c r="F102" i="165"/>
  <c r="F102" i="185"/>
  <c r="F102" i="176"/>
  <c r="F102" i="161"/>
  <c r="F102" i="159"/>
  <c r="F102" i="163"/>
  <c r="F102" i="158"/>
  <c r="F100" i="198"/>
  <c r="F100" i="191"/>
  <c r="F100" i="190"/>
  <c r="F100" i="188"/>
  <c r="F100" i="178"/>
  <c r="F100" i="170"/>
  <c r="F100" i="164"/>
  <c r="F100" i="194"/>
  <c r="F100" i="186"/>
  <c r="F100" i="185"/>
  <c r="F100" i="189"/>
  <c r="F100" i="181"/>
  <c r="F100" i="179"/>
  <c r="F100" i="176"/>
  <c r="F100" i="174"/>
  <c r="F100" i="173"/>
  <c r="F100" i="169"/>
  <c r="F100" i="187"/>
  <c r="F100" i="184"/>
  <c r="F100" i="183"/>
  <c r="F100" i="175"/>
  <c r="F100" i="172"/>
  <c r="F100" i="168"/>
  <c r="F100" i="167"/>
  <c r="F100" i="180"/>
  <c r="F100" i="165"/>
  <c r="F100" i="163"/>
  <c r="F100" i="161"/>
  <c r="F100" i="158"/>
  <c r="F100" i="159"/>
  <c r="F65" i="198"/>
  <c r="F65" i="194"/>
  <c r="F65" i="191"/>
  <c r="F65" i="190"/>
  <c r="F65" i="188"/>
  <c r="F65" i="187"/>
  <c r="F65" i="178"/>
  <c r="F65" i="170"/>
  <c r="F65" i="164"/>
  <c r="F65" i="189"/>
  <c r="F65" i="185"/>
  <c r="F65" i="174"/>
  <c r="F65" i="184"/>
  <c r="F65" i="181"/>
  <c r="F65" i="179"/>
  <c r="F65" i="176"/>
  <c r="F65" i="169"/>
  <c r="F65" i="180"/>
  <c r="F65" i="167"/>
  <c r="F65" i="183"/>
  <c r="F65" i="175"/>
  <c r="F65" i="173"/>
  <c r="F65" i="172"/>
  <c r="F65" i="165"/>
  <c r="F65" i="186"/>
  <c r="F65" i="168"/>
  <c r="F65" i="161"/>
  <c r="F65" i="159"/>
  <c r="F65" i="163"/>
  <c r="F65" i="118"/>
  <c r="F65" i="158"/>
  <c r="F88" i="198"/>
  <c r="F88" i="194"/>
  <c r="F88" i="191"/>
  <c r="F88" i="190"/>
  <c r="F88" i="188"/>
  <c r="F88" i="178"/>
  <c r="F88" i="170"/>
  <c r="F88" i="164"/>
  <c r="F88" i="187"/>
  <c r="F88" i="185"/>
  <c r="F88" i="174"/>
  <c r="F88" i="181"/>
  <c r="F88" i="179"/>
  <c r="F88" i="176"/>
  <c r="F88" i="169"/>
  <c r="F88" i="180"/>
  <c r="F88" i="172"/>
  <c r="F88" i="168"/>
  <c r="F88" i="186"/>
  <c r="F88" i="184"/>
  <c r="F88" i="183"/>
  <c r="F88" i="175"/>
  <c r="F88" i="167"/>
  <c r="F88" i="189"/>
  <c r="F88" i="173"/>
  <c r="F88" i="165"/>
  <c r="F88" i="163"/>
  <c r="F88" i="161"/>
  <c r="F88" i="158"/>
  <c r="F88" i="159"/>
  <c r="F88" i="118"/>
  <c r="F54" i="198"/>
  <c r="F54" i="194"/>
  <c r="F54" i="191"/>
  <c r="F54" i="190"/>
  <c r="F54" i="187"/>
  <c r="F54" i="185"/>
  <c r="F54" i="179"/>
  <c r="F54" i="172"/>
  <c r="F54" i="165"/>
  <c r="F54" i="189"/>
  <c r="F54" i="186"/>
  <c r="F54" i="183"/>
  <c r="F54" i="180"/>
  <c r="F54" i="178"/>
  <c r="F54" i="175"/>
  <c r="F54" i="170"/>
  <c r="F54" i="164"/>
  <c r="F54" i="188"/>
  <c r="F54" i="181"/>
  <c r="F54" i="174"/>
  <c r="F54" i="173"/>
  <c r="F54" i="169"/>
  <c r="F54" i="184"/>
  <c r="F54" i="176"/>
  <c r="F54" i="168"/>
  <c r="F54" i="167"/>
  <c r="F54" i="161"/>
  <c r="F54" i="159"/>
  <c r="F54" i="163"/>
  <c r="F54" i="118"/>
  <c r="F54" i="158"/>
  <c r="F78" i="198"/>
  <c r="F78" i="194"/>
  <c r="F78" i="191"/>
  <c r="F78" i="190"/>
  <c r="F78" i="188"/>
  <c r="F78" i="178"/>
  <c r="F78" i="170"/>
  <c r="F78" i="164"/>
  <c r="F78" i="189"/>
  <c r="F78" i="185"/>
  <c r="F78" i="174"/>
  <c r="F78" i="186"/>
  <c r="F78" i="181"/>
  <c r="F78" i="179"/>
  <c r="F78" i="176"/>
  <c r="F78" i="169"/>
  <c r="F78" i="187"/>
  <c r="F78" i="180"/>
  <c r="F78" i="167"/>
  <c r="F78" i="184"/>
  <c r="F78" i="183"/>
  <c r="F78" i="175"/>
  <c r="F78" i="172"/>
  <c r="F78" i="165"/>
  <c r="F78" i="173"/>
  <c r="F78" i="168"/>
  <c r="F78" i="161"/>
  <c r="F78" i="159"/>
  <c r="F78" i="163"/>
  <c r="F78" i="118"/>
  <c r="F78" i="158"/>
  <c r="H63" i="15"/>
  <c r="H63" i="161"/>
  <c r="H63" i="176"/>
  <c r="H63" i="180"/>
  <c r="H63" i="170"/>
  <c r="H63" i="184"/>
  <c r="H63" i="183"/>
  <c r="H63" i="189"/>
  <c r="F77" i="198"/>
  <c r="F77" i="194"/>
  <c r="F77" i="191"/>
  <c r="F77" i="187"/>
  <c r="F77" i="186"/>
  <c r="F77" i="190"/>
  <c r="F77" i="184"/>
  <c r="F77" i="189"/>
  <c r="F77" i="178"/>
  <c r="F77" i="173"/>
  <c r="F77" i="174"/>
  <c r="F77" i="164"/>
  <c r="F77" i="183"/>
  <c r="F77" i="180"/>
  <c r="F77" i="175"/>
  <c r="F77" i="170"/>
  <c r="F77" i="169"/>
  <c r="F77" i="168"/>
  <c r="F77" i="179"/>
  <c r="F77" i="172"/>
  <c r="F77" i="167"/>
  <c r="F77" i="188"/>
  <c r="F77" i="181"/>
  <c r="F77" i="165"/>
  <c r="F77" i="185"/>
  <c r="F77" i="176"/>
  <c r="F77" i="163"/>
  <c r="F77" i="118"/>
  <c r="F77" i="159"/>
  <c r="F77" i="161"/>
  <c r="F77" i="158"/>
  <c r="F75" i="198"/>
  <c r="F75" i="194"/>
  <c r="F75" i="191"/>
  <c r="F75" i="187"/>
  <c r="F75" i="190"/>
  <c r="F75" i="184"/>
  <c r="F75" i="189"/>
  <c r="F75" i="178"/>
  <c r="F75" i="173"/>
  <c r="F75" i="186"/>
  <c r="F75" i="174"/>
  <c r="F75" i="170"/>
  <c r="F75" i="183"/>
  <c r="F75" i="180"/>
  <c r="F75" i="175"/>
  <c r="F75" i="169"/>
  <c r="F75" i="179"/>
  <c r="F75" i="165"/>
  <c r="F75" i="181"/>
  <c r="F75" i="172"/>
  <c r="F75" i="185"/>
  <c r="F75" i="176"/>
  <c r="F75" i="168"/>
  <c r="F75" i="164"/>
  <c r="F75" i="188"/>
  <c r="F75" i="167"/>
  <c r="F75" i="161"/>
  <c r="F75" i="159"/>
  <c r="F75" i="163"/>
  <c r="F75" i="158"/>
  <c r="F75" i="118"/>
  <c r="F90" i="198"/>
  <c r="F90" i="194"/>
  <c r="F90" i="191"/>
  <c r="F90" i="187"/>
  <c r="F90" i="186"/>
  <c r="F90" i="190"/>
  <c r="F90" i="184"/>
  <c r="F90" i="189"/>
  <c r="F90" i="178"/>
  <c r="F90" i="173"/>
  <c r="F90" i="188"/>
  <c r="F90" i="174"/>
  <c r="F90" i="183"/>
  <c r="F90" i="180"/>
  <c r="F90" i="175"/>
  <c r="F90" i="169"/>
  <c r="F90" i="181"/>
  <c r="F90" i="170"/>
  <c r="F90" i="168"/>
  <c r="F90" i="164"/>
  <c r="F90" i="185"/>
  <c r="F90" i="176"/>
  <c r="F90" i="172"/>
  <c r="F90" i="167"/>
  <c r="F90" i="165"/>
  <c r="F90" i="179"/>
  <c r="F90" i="161"/>
  <c r="F90" i="159"/>
  <c r="F90" i="118"/>
  <c r="F90" i="163"/>
  <c r="F90" i="158"/>
  <c r="F56" i="198"/>
  <c r="F56" i="191"/>
  <c r="F56" i="190"/>
  <c r="F56" i="188"/>
  <c r="F56" i="178"/>
  <c r="F56" i="170"/>
  <c r="F56" i="164"/>
  <c r="F56" i="194"/>
  <c r="F56" i="185"/>
  <c r="F56" i="184"/>
  <c r="F56" i="174"/>
  <c r="F56" i="189"/>
  <c r="F56" i="181"/>
  <c r="F56" i="179"/>
  <c r="F56" i="176"/>
  <c r="F56" i="173"/>
  <c r="F56" i="169"/>
  <c r="F56" i="183"/>
  <c r="F56" i="175"/>
  <c r="F56" i="187"/>
  <c r="F56" i="186"/>
  <c r="F56" i="172"/>
  <c r="F56" i="168"/>
  <c r="F56" i="167"/>
  <c r="F56" i="180"/>
  <c r="F56" i="165"/>
  <c r="F56" i="161"/>
  <c r="F56" i="159"/>
  <c r="F56" i="163"/>
  <c r="F56" i="158"/>
  <c r="F56" i="118"/>
  <c r="F76" i="198"/>
  <c r="F76" i="194"/>
  <c r="F76" i="191"/>
  <c r="F76" i="190"/>
  <c r="F76" i="188"/>
  <c r="F76" i="187"/>
  <c r="F76" i="178"/>
  <c r="F76" i="170"/>
  <c r="F76" i="164"/>
  <c r="F76" i="185"/>
  <c r="F76" i="174"/>
  <c r="F76" i="189"/>
  <c r="F76" i="184"/>
  <c r="F76" i="181"/>
  <c r="F76" i="179"/>
  <c r="F76" i="176"/>
  <c r="F76" i="173"/>
  <c r="F76" i="169"/>
  <c r="F76" i="183"/>
  <c r="F76" i="175"/>
  <c r="F76" i="186"/>
  <c r="F76" i="172"/>
  <c r="F76" i="168"/>
  <c r="F76" i="167"/>
  <c r="F76" i="180"/>
  <c r="F76" i="165"/>
  <c r="F76" i="163"/>
  <c r="F76" i="159"/>
  <c r="F76" i="161"/>
  <c r="F76" i="158"/>
  <c r="F76" i="118"/>
  <c r="F86" i="198"/>
  <c r="F86" i="194"/>
  <c r="F86" i="191"/>
  <c r="F86" i="187"/>
  <c r="F86" i="186"/>
  <c r="F86" i="190"/>
  <c r="F86" i="184"/>
  <c r="F86" i="189"/>
  <c r="F86" i="178"/>
  <c r="F86" i="173"/>
  <c r="F86" i="174"/>
  <c r="F86" i="188"/>
  <c r="F86" i="183"/>
  <c r="F86" i="180"/>
  <c r="F86" i="175"/>
  <c r="F86" i="169"/>
  <c r="F86" i="164"/>
  <c r="F86" i="185"/>
  <c r="F86" i="176"/>
  <c r="F86" i="170"/>
  <c r="F86" i="165"/>
  <c r="F86" i="172"/>
  <c r="F86" i="179"/>
  <c r="F86" i="168"/>
  <c r="F86" i="181"/>
  <c r="F86" i="167"/>
  <c r="F86" i="161"/>
  <c r="F86" i="159"/>
  <c r="F86" i="163"/>
  <c r="F86" i="158"/>
  <c r="F86" i="118"/>
  <c r="F104" i="198"/>
  <c r="F104" i="194"/>
  <c r="F104" i="191"/>
  <c r="F104" i="190"/>
  <c r="F104" i="187"/>
  <c r="F104" i="186"/>
  <c r="F104" i="184"/>
  <c r="F104" i="189"/>
  <c r="F104" i="178"/>
  <c r="F104" i="173"/>
  <c r="F104" i="188"/>
  <c r="F104" i="183"/>
  <c r="F104" i="180"/>
  <c r="F104" i="175"/>
  <c r="F104" i="169"/>
  <c r="F104" i="164"/>
  <c r="F104" i="185"/>
  <c r="F104" i="176"/>
  <c r="F104" i="165"/>
  <c r="F104" i="172"/>
  <c r="F104" i="179"/>
  <c r="F104" i="170"/>
  <c r="F104" i="168"/>
  <c r="F104" i="181"/>
  <c r="F104" i="174"/>
  <c r="F104" i="167"/>
  <c r="F104" i="163"/>
  <c r="F104" i="161"/>
  <c r="F104" i="159"/>
  <c r="F104" i="158"/>
  <c r="H63" i="158"/>
  <c r="H63" i="175"/>
  <c r="H63" i="188"/>
  <c r="H63" i="185"/>
  <c r="H63" i="165"/>
  <c r="H63" i="172"/>
  <c r="H63" i="187"/>
  <c r="H63" i="193"/>
  <c r="F99" i="198"/>
  <c r="F99" i="194"/>
  <c r="F99" i="188"/>
  <c r="F99" i="185"/>
  <c r="F99" i="184"/>
  <c r="F99" i="181"/>
  <c r="F99" i="179"/>
  <c r="F99" i="176"/>
  <c r="F99" i="174"/>
  <c r="F99" i="172"/>
  <c r="F99" i="169"/>
  <c r="F99" i="167"/>
  <c r="F99" i="164"/>
  <c r="F99" i="190"/>
  <c r="F99" i="186"/>
  <c r="F99" i="191"/>
  <c r="F99" i="189"/>
  <c r="F99" i="183"/>
  <c r="F99" i="180"/>
  <c r="F99" i="178"/>
  <c r="F99" i="175"/>
  <c r="F99" i="173"/>
  <c r="F99" i="170"/>
  <c r="F99" i="168"/>
  <c r="F99" i="165"/>
  <c r="F99" i="187"/>
  <c r="F99" i="163"/>
  <c r="F99" i="159"/>
  <c r="F99" i="158"/>
  <c r="F99" i="118"/>
  <c r="F99" i="161"/>
  <c r="H97" i="198"/>
  <c r="H62" i="198"/>
  <c r="H53" i="198"/>
  <c r="H58" i="198"/>
  <c r="H57" i="198"/>
  <c r="H73" i="198"/>
  <c r="H89" i="198"/>
  <c r="H60" i="198"/>
  <c r="H82" i="198"/>
  <c r="H93" i="198"/>
  <c r="H79" i="198"/>
  <c r="H95" i="198"/>
  <c r="H72" i="198"/>
  <c r="H87" i="198"/>
  <c r="H19" i="198"/>
  <c r="H63" i="198"/>
  <c r="H59" i="198"/>
  <c r="H74" i="198"/>
  <c r="H61" i="198"/>
  <c r="H81" i="198"/>
  <c r="H80" i="198"/>
  <c r="H91" i="198"/>
  <c r="H83" i="198"/>
  <c r="H96" i="198"/>
  <c r="H69" i="198"/>
  <c r="H85" i="198"/>
  <c r="H84" i="198"/>
  <c r="H71" i="198"/>
  <c r="H94" i="198"/>
  <c r="H80" i="192"/>
  <c r="H97" i="192"/>
  <c r="I97" i="192"/>
  <c r="I87" i="192"/>
  <c r="I79" i="192"/>
  <c r="I80" i="192"/>
  <c r="I73" i="192"/>
  <c r="I58" i="192"/>
  <c r="I71" i="192"/>
  <c r="I53" i="192"/>
  <c r="J26" i="192"/>
  <c r="J39" i="192"/>
  <c r="J43" i="192"/>
  <c r="J21" i="192"/>
  <c r="J23" i="192"/>
  <c r="J27" i="192"/>
  <c r="J28" i="192"/>
  <c r="J36" i="192"/>
  <c r="J40" i="192"/>
  <c r="J44" i="192"/>
  <c r="J24" i="192"/>
  <c r="J32" i="192"/>
  <c r="J37" i="192"/>
  <c r="J41" i="192"/>
  <c r="J25" i="192"/>
  <c r="J38" i="192"/>
  <c r="J42" i="192"/>
  <c r="J46" i="192"/>
  <c r="J45" i="192"/>
  <c r="J114" i="192"/>
  <c r="J113" i="192"/>
  <c r="J115" i="192"/>
  <c r="J20" i="192"/>
  <c r="H82" i="192"/>
  <c r="O20" i="192"/>
  <c r="H56" i="198"/>
  <c r="H79" i="192"/>
  <c r="H95" i="192"/>
  <c r="H71" i="192"/>
  <c r="H94" i="192"/>
  <c r="K28" i="192"/>
  <c r="L19" i="192" s="1"/>
  <c r="K19" i="198"/>
  <c r="H81" i="192"/>
  <c r="H91" i="192"/>
  <c r="I96" i="192"/>
  <c r="I93" i="192"/>
  <c r="I85" i="192"/>
  <c r="I72" i="192"/>
  <c r="I69" i="192"/>
  <c r="I61" i="192"/>
  <c r="I52" i="192"/>
  <c r="H53" i="192"/>
  <c r="J19" i="192"/>
  <c r="H59" i="192"/>
  <c r="H69" i="192"/>
  <c r="H85" i="192"/>
  <c r="H84" i="192"/>
  <c r="L21" i="191"/>
  <c r="L26" i="191"/>
  <c r="L39" i="191"/>
  <c r="L43" i="191"/>
  <c r="L23" i="191"/>
  <c r="L27" i="191"/>
  <c r="L36" i="191"/>
  <c r="L40" i="191"/>
  <c r="L44" i="191"/>
  <c r="L24" i="191"/>
  <c r="L28" i="191"/>
  <c r="L32" i="191"/>
  <c r="L37" i="191"/>
  <c r="L41" i="191"/>
  <c r="L45" i="191"/>
  <c r="L25" i="191"/>
  <c r="L38" i="191"/>
  <c r="L42" i="191"/>
  <c r="L46" i="191"/>
  <c r="L113" i="191"/>
  <c r="L114" i="191"/>
  <c r="L115" i="191"/>
  <c r="L20" i="191"/>
  <c r="H73" i="192"/>
  <c r="I95" i="192"/>
  <c r="I91" i="192"/>
  <c r="I83" i="192"/>
  <c r="I84" i="192"/>
  <c r="I112" i="191"/>
  <c r="I62" i="192"/>
  <c r="I111" i="191"/>
  <c r="I59" i="192"/>
  <c r="H23" i="198"/>
  <c r="H27" i="198"/>
  <c r="H36" i="198"/>
  <c r="H40" i="198"/>
  <c r="H44" i="198"/>
  <c r="H25" i="198"/>
  <c r="H38" i="198"/>
  <c r="H42" i="198"/>
  <c r="H46" i="198"/>
  <c r="H24" i="198"/>
  <c r="H39" i="198"/>
  <c r="H26" i="198"/>
  <c r="H32" i="198"/>
  <c r="H41" i="198"/>
  <c r="H43" i="198"/>
  <c r="H21" i="198"/>
  <c r="H28" i="198"/>
  <c r="H37" i="198"/>
  <c r="H45" i="198"/>
  <c r="H115" i="198"/>
  <c r="H114" i="198"/>
  <c r="H20" i="198"/>
  <c r="F112" i="192"/>
  <c r="E112" i="198"/>
  <c r="F112" i="198" s="1"/>
  <c r="H111" i="191"/>
  <c r="G116" i="191"/>
  <c r="H116" i="191" s="1"/>
  <c r="G111" i="192"/>
  <c r="H83" i="192"/>
  <c r="H96" i="192"/>
  <c r="E116" i="192"/>
  <c r="F116" i="192" s="1"/>
  <c r="F111" i="192"/>
  <c r="E111" i="198"/>
  <c r="F52" i="198"/>
  <c r="H62" i="192"/>
  <c r="H72" i="192"/>
  <c r="H87" i="192"/>
  <c r="M28" i="191"/>
  <c r="M19" i="192"/>
  <c r="H58" i="192"/>
  <c r="H57" i="192"/>
  <c r="H89" i="192"/>
  <c r="H52" i="192"/>
  <c r="G52" i="198"/>
  <c r="G113" i="198" s="1"/>
  <c r="H113" i="198" s="1"/>
  <c r="I94" i="192"/>
  <c r="I89" i="192"/>
  <c r="I81" i="192"/>
  <c r="I82" i="192"/>
  <c r="I74" i="192"/>
  <c r="I60" i="192"/>
  <c r="I57" i="192"/>
  <c r="H74" i="192"/>
  <c r="I28" i="198"/>
  <c r="H60" i="192"/>
  <c r="H112" i="191"/>
  <c r="G112" i="192"/>
  <c r="H61" i="192"/>
  <c r="H93" i="192"/>
  <c r="M20" i="198"/>
  <c r="L19" i="191"/>
  <c r="F105" i="197" l="1"/>
  <c r="E107" i="197"/>
  <c r="F107" i="197" s="1"/>
  <c r="H102" i="197"/>
  <c r="G105" i="197"/>
  <c r="J63" i="175"/>
  <c r="N93" i="191"/>
  <c r="N85" i="191"/>
  <c r="N81" i="191"/>
  <c r="N73" i="191"/>
  <c r="N62" i="191"/>
  <c r="N52" i="191"/>
  <c r="N96" i="191"/>
  <c r="N91" i="191"/>
  <c r="N84" i="191"/>
  <c r="N80" i="191"/>
  <c r="N72" i="191"/>
  <c r="N94" i="191"/>
  <c r="N82" i="191"/>
  <c r="N69" i="191"/>
  <c r="N60" i="191"/>
  <c r="N89" i="191"/>
  <c r="N79" i="191"/>
  <c r="N61" i="191"/>
  <c r="N53" i="191"/>
  <c r="N87" i="191"/>
  <c r="N74" i="191"/>
  <c r="N57" i="191"/>
  <c r="N95" i="191"/>
  <c r="N58" i="191"/>
  <c r="N71" i="191"/>
  <c r="N83" i="191"/>
  <c r="N97" i="191"/>
  <c r="N59" i="191"/>
  <c r="J63" i="181"/>
  <c r="J63" i="178"/>
  <c r="G63" i="195"/>
  <c r="H63" i="195" s="1"/>
  <c r="J63" i="118"/>
  <c r="J63" i="190"/>
  <c r="J63" i="159"/>
  <c r="J63" i="189"/>
  <c r="J63" i="191"/>
  <c r="J63" i="168"/>
  <c r="H78" i="198"/>
  <c r="H78" i="191"/>
  <c r="H78" i="190"/>
  <c r="H78" i="188"/>
  <c r="H78" i="194"/>
  <c r="H78" i="183"/>
  <c r="H78" i="180"/>
  <c r="H78" i="175"/>
  <c r="H78" i="187"/>
  <c r="H78" i="174"/>
  <c r="H78" i="172"/>
  <c r="H78" i="167"/>
  <c r="H78" i="186"/>
  <c r="H78" i="181"/>
  <c r="H78" i="179"/>
  <c r="H78" i="176"/>
  <c r="H78" i="169"/>
  <c r="H78" i="164"/>
  <c r="H78" i="184"/>
  <c r="H78" i="178"/>
  <c r="H78" i="173"/>
  <c r="H78" i="170"/>
  <c r="H78" i="165"/>
  <c r="H78" i="189"/>
  <c r="H78" i="168"/>
  <c r="H78" i="185"/>
  <c r="H78" i="161"/>
  <c r="H78" i="159"/>
  <c r="H78" i="163"/>
  <c r="H78" i="118"/>
  <c r="H78" i="158"/>
  <c r="H88" i="198"/>
  <c r="H88" i="194"/>
  <c r="H88" i="191"/>
  <c r="H88" i="190"/>
  <c r="H88" i="188"/>
  <c r="H88" i="183"/>
  <c r="H88" i="180"/>
  <c r="H88" i="175"/>
  <c r="H88" i="187"/>
  <c r="H88" i="174"/>
  <c r="H88" i="172"/>
  <c r="H88" i="167"/>
  <c r="H88" i="181"/>
  <c r="H88" i="179"/>
  <c r="H88" i="176"/>
  <c r="H88" i="169"/>
  <c r="H88" i="184"/>
  <c r="H88" i="178"/>
  <c r="H88" i="164"/>
  <c r="H88" i="185"/>
  <c r="H88" i="170"/>
  <c r="H88" i="168"/>
  <c r="H88" i="186"/>
  <c r="H88" i="189"/>
  <c r="H88" i="173"/>
  <c r="H88" i="165"/>
  <c r="H88" i="163"/>
  <c r="H88" i="161"/>
  <c r="H88" i="159"/>
  <c r="H88" i="118"/>
  <c r="H88" i="158"/>
  <c r="F76" i="15"/>
  <c r="E76" i="192"/>
  <c r="F76" i="192" s="1"/>
  <c r="F65" i="193"/>
  <c r="E65" i="195"/>
  <c r="F65" i="195" s="1"/>
  <c r="F103" i="193"/>
  <c r="E103" i="195"/>
  <c r="F103" i="195" s="1"/>
  <c r="H104" i="198"/>
  <c r="H104" i="194"/>
  <c r="H104" i="190"/>
  <c r="H104" i="189"/>
  <c r="H104" i="185"/>
  <c r="H104" i="181"/>
  <c r="H104" i="179"/>
  <c r="H104" i="178"/>
  <c r="H104" i="176"/>
  <c r="H104" i="174"/>
  <c r="H104" i="187"/>
  <c r="H104" i="169"/>
  <c r="H104" i="168"/>
  <c r="H104" i="165"/>
  <c r="H104" i="188"/>
  <c r="H104" i="183"/>
  <c r="H104" i="180"/>
  <c r="H104" i="175"/>
  <c r="H104" i="164"/>
  <c r="H104" i="184"/>
  <c r="H104" i="172"/>
  <c r="H104" i="170"/>
  <c r="H104" i="186"/>
  <c r="H104" i="173"/>
  <c r="H104" i="167"/>
  <c r="H104" i="191"/>
  <c r="H104" i="163"/>
  <c r="H104" i="161"/>
  <c r="H104" i="159"/>
  <c r="H104" i="158"/>
  <c r="H103" i="198"/>
  <c r="H103" i="194"/>
  <c r="H103" i="191"/>
  <c r="H103" i="188"/>
  <c r="H103" i="183"/>
  <c r="H103" i="180"/>
  <c r="H103" i="175"/>
  <c r="H103" i="190"/>
  <c r="H103" i="172"/>
  <c r="H103" i="167"/>
  <c r="H103" i="187"/>
  <c r="H103" i="181"/>
  <c r="H103" i="179"/>
  <c r="H103" i="176"/>
  <c r="H103" i="174"/>
  <c r="H103" i="169"/>
  <c r="H103" i="164"/>
  <c r="H103" i="178"/>
  <c r="H103" i="173"/>
  <c r="H103" i="170"/>
  <c r="H103" i="186"/>
  <c r="H103" i="184"/>
  <c r="H103" i="165"/>
  <c r="H103" i="168"/>
  <c r="H103" i="189"/>
  <c r="H103" i="185"/>
  <c r="H103" i="163"/>
  <c r="H103" i="161"/>
  <c r="H103" i="159"/>
  <c r="H103" i="158"/>
  <c r="H70" i="198"/>
  <c r="H70" i="191"/>
  <c r="H70" i="190"/>
  <c r="H70" i="188"/>
  <c r="H70" i="186"/>
  <c r="H70" i="183"/>
  <c r="H70" i="180"/>
  <c r="H70" i="175"/>
  <c r="H70" i="194"/>
  <c r="H70" i="174"/>
  <c r="H70" i="172"/>
  <c r="H70" i="167"/>
  <c r="H70" i="184"/>
  <c r="H70" i="181"/>
  <c r="H70" i="179"/>
  <c r="H70" i="176"/>
  <c r="H70" i="169"/>
  <c r="H70" i="189"/>
  <c r="H70" i="178"/>
  <c r="H70" i="165"/>
  <c r="H70" i="187"/>
  <c r="H70" i="185"/>
  <c r="H70" i="170"/>
  <c r="H70" i="168"/>
  <c r="H70" i="164"/>
  <c r="H70" i="173"/>
  <c r="H70" i="163"/>
  <c r="H70" i="159"/>
  <c r="H70" i="158"/>
  <c r="H70" i="161"/>
  <c r="H70" i="118"/>
  <c r="H76" i="198"/>
  <c r="H76" i="191"/>
  <c r="H76" i="194"/>
  <c r="H76" i="190"/>
  <c r="H76" i="188"/>
  <c r="H76" i="187"/>
  <c r="H76" i="186"/>
  <c r="H76" i="183"/>
  <c r="H76" i="180"/>
  <c r="H76" i="175"/>
  <c r="H76" i="184"/>
  <c r="H76" i="174"/>
  <c r="H76" i="172"/>
  <c r="H76" i="167"/>
  <c r="H76" i="189"/>
  <c r="H76" i="181"/>
  <c r="H76" i="179"/>
  <c r="H76" i="176"/>
  <c r="H76" i="173"/>
  <c r="H76" i="170"/>
  <c r="H76" i="169"/>
  <c r="H76" i="178"/>
  <c r="H76" i="168"/>
  <c r="H76" i="164"/>
  <c r="H76" i="185"/>
  <c r="H76" i="165"/>
  <c r="H76" i="163"/>
  <c r="H76" i="161"/>
  <c r="H76" i="159"/>
  <c r="H76" i="118"/>
  <c r="H76" i="158"/>
  <c r="J63" i="163"/>
  <c r="J63" i="169"/>
  <c r="J63" i="176"/>
  <c r="J63" i="186"/>
  <c r="J63" i="164"/>
  <c r="J63" i="188"/>
  <c r="J63" i="170"/>
  <c r="J63" i="180"/>
  <c r="F86" i="193"/>
  <c r="E86" i="195"/>
  <c r="F86" i="195" s="1"/>
  <c r="F56" i="15"/>
  <c r="E56" i="192"/>
  <c r="F56" i="192" s="1"/>
  <c r="F90" i="15"/>
  <c r="E90" i="192"/>
  <c r="F90" i="192" s="1"/>
  <c r="F54" i="15"/>
  <c r="E54" i="192"/>
  <c r="F54" i="192" s="1"/>
  <c r="F88" i="193"/>
  <c r="E88" i="195"/>
  <c r="F88" i="195" s="1"/>
  <c r="F102" i="193"/>
  <c r="E102" i="195"/>
  <c r="F102" i="195" s="1"/>
  <c r="F92" i="15"/>
  <c r="E92" i="192"/>
  <c r="F92" i="192" s="1"/>
  <c r="F64" i="193"/>
  <c r="E64" i="195"/>
  <c r="F64" i="195" s="1"/>
  <c r="F70" i="15"/>
  <c r="E70" i="192"/>
  <c r="F70" i="192" s="1"/>
  <c r="F68" i="193"/>
  <c r="E68" i="195"/>
  <c r="F68" i="195" s="1"/>
  <c r="H75" i="198"/>
  <c r="H75" i="189"/>
  <c r="H75" i="194"/>
  <c r="H75" i="187"/>
  <c r="H75" i="185"/>
  <c r="H75" i="181"/>
  <c r="H75" i="179"/>
  <c r="H75" i="178"/>
  <c r="H75" i="176"/>
  <c r="H75" i="184"/>
  <c r="H75" i="169"/>
  <c r="H75" i="168"/>
  <c r="H75" i="165"/>
  <c r="H75" i="183"/>
  <c r="H75" i="180"/>
  <c r="H75" i="175"/>
  <c r="H75" i="173"/>
  <c r="H75" i="172"/>
  <c r="H75" i="190"/>
  <c r="H75" i="186"/>
  <c r="H75" i="170"/>
  <c r="H75" i="164"/>
  <c r="H75" i="188"/>
  <c r="H75" i="174"/>
  <c r="H75" i="167"/>
  <c r="H75" i="191"/>
  <c r="H75" i="163"/>
  <c r="H75" i="161"/>
  <c r="H75" i="159"/>
  <c r="H75" i="118"/>
  <c r="H75" i="158"/>
  <c r="F78" i="15"/>
  <c r="E78" i="192"/>
  <c r="F78" i="192" s="1"/>
  <c r="F92" i="193"/>
  <c r="E92" i="195"/>
  <c r="F92" i="195" s="1"/>
  <c r="F66" i="193"/>
  <c r="E66" i="195"/>
  <c r="F66" i="195" s="1"/>
  <c r="J63" i="15"/>
  <c r="J63" i="167"/>
  <c r="J63" i="187"/>
  <c r="J63" i="172"/>
  <c r="J63" i="194"/>
  <c r="J63" i="173"/>
  <c r="J63" i="183"/>
  <c r="F104" i="15"/>
  <c r="E104" i="192"/>
  <c r="F104" i="192" s="1"/>
  <c r="F104" i="193"/>
  <c r="E104" i="195"/>
  <c r="F104" i="195" s="1"/>
  <c r="F76" i="193"/>
  <c r="E76" i="195"/>
  <c r="F76" i="195" s="1"/>
  <c r="F100" i="193"/>
  <c r="E100" i="195"/>
  <c r="F100" i="195" s="1"/>
  <c r="F98" i="193"/>
  <c r="E98" i="195"/>
  <c r="F98" i="195" s="1"/>
  <c r="F103" i="15"/>
  <c r="E103" i="192"/>
  <c r="F103" i="192" s="1"/>
  <c r="H86" i="198"/>
  <c r="H86" i="194"/>
  <c r="H86" i="189"/>
  <c r="H86" i="185"/>
  <c r="H86" i="181"/>
  <c r="H86" i="179"/>
  <c r="H86" i="178"/>
  <c r="H86" i="176"/>
  <c r="H86" i="169"/>
  <c r="H86" i="168"/>
  <c r="H86" i="165"/>
  <c r="H86" i="188"/>
  <c r="H86" i="186"/>
  <c r="H86" i="184"/>
  <c r="H86" i="183"/>
  <c r="H86" i="180"/>
  <c r="H86" i="175"/>
  <c r="H86" i="164"/>
  <c r="H86" i="190"/>
  <c r="H86" i="187"/>
  <c r="H86" i="172"/>
  <c r="H86" i="170"/>
  <c r="H86" i="174"/>
  <c r="H86" i="167"/>
  <c r="H86" i="191"/>
  <c r="H86" i="173"/>
  <c r="H86" i="163"/>
  <c r="H86" i="161"/>
  <c r="H86" i="159"/>
  <c r="H86" i="118"/>
  <c r="H86" i="158"/>
  <c r="H67" i="198"/>
  <c r="H67" i="194"/>
  <c r="H67" i="191"/>
  <c r="H67" i="190"/>
  <c r="H67" i="188"/>
  <c r="H67" i="186"/>
  <c r="H67" i="183"/>
  <c r="H67" i="180"/>
  <c r="H67" i="175"/>
  <c r="H67" i="174"/>
  <c r="H67" i="172"/>
  <c r="H67" i="167"/>
  <c r="H67" i="184"/>
  <c r="H67" i="181"/>
  <c r="H67" i="179"/>
  <c r="H67" i="176"/>
  <c r="H67" i="169"/>
  <c r="H67" i="187"/>
  <c r="H67" i="178"/>
  <c r="H67" i="164"/>
  <c r="H67" i="189"/>
  <c r="H67" i="185"/>
  <c r="H67" i="173"/>
  <c r="H67" i="168"/>
  <c r="H67" i="170"/>
  <c r="H67" i="165"/>
  <c r="H67" i="163"/>
  <c r="H67" i="161"/>
  <c r="H67" i="159"/>
  <c r="H67" i="118"/>
  <c r="H67" i="158"/>
  <c r="H77" i="198"/>
  <c r="H77" i="189"/>
  <c r="H77" i="194"/>
  <c r="H77" i="185"/>
  <c r="H77" i="181"/>
  <c r="H77" i="179"/>
  <c r="H77" i="178"/>
  <c r="H77" i="176"/>
  <c r="H77" i="191"/>
  <c r="H77" i="186"/>
  <c r="H77" i="169"/>
  <c r="H77" i="168"/>
  <c r="H77" i="165"/>
  <c r="H77" i="183"/>
  <c r="H77" i="180"/>
  <c r="H77" i="175"/>
  <c r="H77" i="170"/>
  <c r="H77" i="188"/>
  <c r="H77" i="173"/>
  <c r="H77" i="172"/>
  <c r="H77" i="184"/>
  <c r="H77" i="174"/>
  <c r="H77" i="167"/>
  <c r="H77" i="164"/>
  <c r="H77" i="187"/>
  <c r="H77" i="190"/>
  <c r="H77" i="161"/>
  <c r="H77" i="158"/>
  <c r="H77" i="163"/>
  <c r="H77" i="159"/>
  <c r="H77" i="118"/>
  <c r="F75" i="193"/>
  <c r="E75" i="195"/>
  <c r="F75" i="195" s="1"/>
  <c r="F88" i="15"/>
  <c r="E88" i="192"/>
  <c r="F88" i="192" s="1"/>
  <c r="F100" i="15"/>
  <c r="E100" i="192"/>
  <c r="F100" i="192" s="1"/>
  <c r="F102" i="15"/>
  <c r="E102" i="192"/>
  <c r="F102" i="192" s="1"/>
  <c r="F67" i="15"/>
  <c r="E67" i="192"/>
  <c r="F67" i="192" s="1"/>
  <c r="F67" i="193"/>
  <c r="E67" i="195"/>
  <c r="F67" i="195" s="1"/>
  <c r="H100" i="198"/>
  <c r="H100" i="194"/>
  <c r="H100" i="191"/>
  <c r="H100" i="188"/>
  <c r="H100" i="187"/>
  <c r="H100" i="186"/>
  <c r="H100" i="183"/>
  <c r="H100" i="180"/>
  <c r="H100" i="175"/>
  <c r="H100" i="184"/>
  <c r="H100" i="172"/>
  <c r="H100" i="167"/>
  <c r="H100" i="189"/>
  <c r="H100" i="181"/>
  <c r="H100" i="179"/>
  <c r="H100" i="176"/>
  <c r="H100" i="174"/>
  <c r="H100" i="173"/>
  <c r="H100" i="170"/>
  <c r="H100" i="169"/>
  <c r="H100" i="178"/>
  <c r="H100" i="168"/>
  <c r="H100" i="185"/>
  <c r="H100" i="165"/>
  <c r="H100" i="190"/>
  <c r="H100" i="164"/>
  <c r="H100" i="161"/>
  <c r="H100" i="159"/>
  <c r="H100" i="158"/>
  <c r="H100" i="163"/>
  <c r="H66" i="198"/>
  <c r="H66" i="194"/>
  <c r="H66" i="189"/>
  <c r="H66" i="185"/>
  <c r="H66" i="181"/>
  <c r="H66" i="179"/>
  <c r="H66" i="178"/>
  <c r="H66" i="176"/>
  <c r="H66" i="169"/>
  <c r="H66" i="168"/>
  <c r="H66" i="165"/>
  <c r="H66" i="188"/>
  <c r="H66" i="183"/>
  <c r="H66" i="180"/>
  <c r="H66" i="175"/>
  <c r="H66" i="164"/>
  <c r="H66" i="190"/>
  <c r="H66" i="172"/>
  <c r="H66" i="170"/>
  <c r="H66" i="184"/>
  <c r="H66" i="173"/>
  <c r="H66" i="187"/>
  <c r="H66" i="186"/>
  <c r="H66" i="174"/>
  <c r="H66" i="167"/>
  <c r="H66" i="191"/>
  <c r="H66" i="163"/>
  <c r="H66" i="161"/>
  <c r="H66" i="159"/>
  <c r="H66" i="118"/>
  <c r="H66" i="158"/>
  <c r="H65" i="198"/>
  <c r="H65" i="191"/>
  <c r="H65" i="190"/>
  <c r="H65" i="188"/>
  <c r="H65" i="186"/>
  <c r="H65" i="183"/>
  <c r="H65" i="180"/>
  <c r="H65" i="175"/>
  <c r="H65" i="174"/>
  <c r="H65" i="172"/>
  <c r="H65" i="167"/>
  <c r="H65" i="184"/>
  <c r="H65" i="181"/>
  <c r="H65" i="179"/>
  <c r="H65" i="176"/>
  <c r="H65" i="169"/>
  <c r="H65" i="164"/>
  <c r="H65" i="178"/>
  <c r="H65" i="173"/>
  <c r="H65" i="170"/>
  <c r="H65" i="187"/>
  <c r="H65" i="165"/>
  <c r="H65" i="194"/>
  <c r="H65" i="168"/>
  <c r="H65" i="189"/>
  <c r="H65" i="185"/>
  <c r="H65" i="161"/>
  <c r="H65" i="159"/>
  <c r="H65" i="163"/>
  <c r="H65" i="158"/>
  <c r="H65" i="118"/>
  <c r="H102" i="198"/>
  <c r="H102" i="190"/>
  <c r="H102" i="189"/>
  <c r="H102" i="185"/>
  <c r="H102" i="181"/>
  <c r="H102" i="179"/>
  <c r="H102" i="178"/>
  <c r="H102" i="176"/>
  <c r="H102" i="174"/>
  <c r="H102" i="191"/>
  <c r="H102" i="169"/>
  <c r="H102" i="168"/>
  <c r="H102" i="165"/>
  <c r="H102" i="184"/>
  <c r="H102" i="183"/>
  <c r="H102" i="180"/>
  <c r="H102" i="175"/>
  <c r="H102" i="170"/>
  <c r="H102" i="194"/>
  <c r="H102" i="188"/>
  <c r="H102" i="187"/>
  <c r="H102" i="173"/>
  <c r="H102" i="172"/>
  <c r="H102" i="167"/>
  <c r="H102" i="164"/>
  <c r="H102" i="186"/>
  <c r="H102" i="159"/>
  <c r="H102" i="163"/>
  <c r="H102" i="158"/>
  <c r="H102" i="161"/>
  <c r="H68" i="198"/>
  <c r="H68" i="189"/>
  <c r="H68" i="185"/>
  <c r="H68" i="181"/>
  <c r="H68" i="179"/>
  <c r="H68" i="178"/>
  <c r="H68" i="176"/>
  <c r="H68" i="191"/>
  <c r="H68" i="169"/>
  <c r="H68" i="168"/>
  <c r="H68" i="165"/>
  <c r="H68" i="190"/>
  <c r="H68" i="187"/>
  <c r="H68" i="183"/>
  <c r="H68" i="180"/>
  <c r="H68" i="175"/>
  <c r="H68" i="172"/>
  <c r="H68" i="164"/>
  <c r="H68" i="194"/>
  <c r="H68" i="174"/>
  <c r="H68" i="173"/>
  <c r="H68" i="167"/>
  <c r="H68" i="188"/>
  <c r="H68" i="184"/>
  <c r="H68" i="170"/>
  <c r="H68" i="186"/>
  <c r="H68" i="159"/>
  <c r="H68" i="163"/>
  <c r="H68" i="158"/>
  <c r="H68" i="161"/>
  <c r="H68" i="118"/>
  <c r="G63" i="192"/>
  <c r="H63" i="192" s="1"/>
  <c r="J63" i="174"/>
  <c r="H54" i="198"/>
  <c r="H54" i="190"/>
  <c r="H54" i="184"/>
  <c r="H54" i="181"/>
  <c r="H54" i="176"/>
  <c r="H54" i="173"/>
  <c r="H54" i="168"/>
  <c r="H54" i="185"/>
  <c r="H54" i="183"/>
  <c r="H54" i="180"/>
  <c r="H54" i="178"/>
  <c r="H54" i="175"/>
  <c r="H54" i="170"/>
  <c r="H54" i="179"/>
  <c r="H54" i="165"/>
  <c r="H54" i="188"/>
  <c r="H54" i="186"/>
  <c r="H54" i="174"/>
  <c r="H54" i="169"/>
  <c r="H54" i="189"/>
  <c r="H54" i="194"/>
  <c r="H54" i="187"/>
  <c r="H54" i="172"/>
  <c r="H54" i="167"/>
  <c r="H54" i="191"/>
  <c r="H54" i="164"/>
  <c r="H54" i="159"/>
  <c r="H54" i="161"/>
  <c r="H54" i="118"/>
  <c r="H54" i="163"/>
  <c r="H54" i="158"/>
  <c r="H92" i="198"/>
  <c r="H92" i="194"/>
  <c r="H92" i="191"/>
  <c r="H92" i="190"/>
  <c r="H92" i="188"/>
  <c r="H92" i="183"/>
  <c r="H92" i="180"/>
  <c r="H92" i="175"/>
  <c r="H92" i="187"/>
  <c r="H92" i="172"/>
  <c r="H92" i="167"/>
  <c r="H92" i="181"/>
  <c r="H92" i="179"/>
  <c r="H92" i="176"/>
  <c r="H92" i="174"/>
  <c r="H92" i="169"/>
  <c r="H92" i="189"/>
  <c r="H92" i="186"/>
  <c r="H92" i="184"/>
  <c r="H92" i="178"/>
  <c r="H92" i="165"/>
  <c r="H92" i="164"/>
  <c r="H92" i="185"/>
  <c r="H92" i="173"/>
  <c r="H92" i="168"/>
  <c r="H92" i="170"/>
  <c r="H92" i="163"/>
  <c r="H92" i="161"/>
  <c r="H92" i="159"/>
  <c r="H92" i="158"/>
  <c r="H92" i="118"/>
  <c r="H90" i="198"/>
  <c r="H90" i="189"/>
  <c r="H90" i="185"/>
  <c r="H90" i="181"/>
  <c r="H90" i="179"/>
  <c r="H90" i="178"/>
  <c r="H90" i="176"/>
  <c r="H90" i="191"/>
  <c r="H90" i="186"/>
  <c r="H90" i="169"/>
  <c r="H90" i="168"/>
  <c r="H90" i="165"/>
  <c r="H90" i="194"/>
  <c r="H90" i="190"/>
  <c r="H90" i="183"/>
  <c r="H90" i="180"/>
  <c r="H90" i="175"/>
  <c r="H90" i="172"/>
  <c r="H90" i="164"/>
  <c r="H90" i="174"/>
  <c r="H90" i="167"/>
  <c r="H90" i="184"/>
  <c r="H90" i="173"/>
  <c r="H90" i="188"/>
  <c r="H90" i="187"/>
  <c r="H90" i="170"/>
  <c r="H90" i="159"/>
  <c r="H90" i="163"/>
  <c r="H90" i="161"/>
  <c r="H90" i="158"/>
  <c r="H90" i="118"/>
  <c r="H56" i="191"/>
  <c r="H56" i="194"/>
  <c r="H56" i="190"/>
  <c r="H56" i="188"/>
  <c r="H56" i="187"/>
  <c r="H56" i="186"/>
  <c r="H56" i="183"/>
  <c r="H56" i="180"/>
  <c r="H56" i="175"/>
  <c r="H56" i="184"/>
  <c r="H56" i="174"/>
  <c r="H56" i="172"/>
  <c r="H56" i="167"/>
  <c r="H56" i="189"/>
  <c r="H56" i="181"/>
  <c r="H56" i="179"/>
  <c r="H56" i="176"/>
  <c r="H56" i="173"/>
  <c r="H56" i="170"/>
  <c r="H56" i="169"/>
  <c r="H56" i="178"/>
  <c r="H56" i="168"/>
  <c r="H56" i="185"/>
  <c r="H56" i="165"/>
  <c r="H56" i="164"/>
  <c r="H56" i="163"/>
  <c r="H56" i="161"/>
  <c r="H56" i="159"/>
  <c r="H56" i="118"/>
  <c r="H56" i="158"/>
  <c r="H98" i="198"/>
  <c r="H98" i="190"/>
  <c r="H98" i="194"/>
  <c r="H98" i="189"/>
  <c r="H98" i="187"/>
  <c r="H98" i="186"/>
  <c r="H98" i="185"/>
  <c r="H98" i="181"/>
  <c r="H98" i="179"/>
  <c r="H98" i="178"/>
  <c r="H98" i="176"/>
  <c r="H98" i="174"/>
  <c r="H98" i="184"/>
  <c r="H98" i="169"/>
  <c r="H98" i="168"/>
  <c r="H98" i="165"/>
  <c r="H98" i="183"/>
  <c r="H98" i="180"/>
  <c r="H98" i="175"/>
  <c r="H98" i="173"/>
  <c r="H98" i="172"/>
  <c r="H98" i="188"/>
  <c r="H98" i="170"/>
  <c r="H98" i="167"/>
  <c r="H98" i="191"/>
  <c r="H98" i="164"/>
  <c r="H98" i="163"/>
  <c r="H98" i="161"/>
  <c r="H98" i="159"/>
  <c r="H98" i="158"/>
  <c r="H98" i="118"/>
  <c r="H64" i="198"/>
  <c r="H64" i="194"/>
  <c r="H64" i="189"/>
  <c r="H64" i="185"/>
  <c r="H64" i="181"/>
  <c r="H64" i="179"/>
  <c r="H64" i="178"/>
  <c r="H64" i="176"/>
  <c r="H64" i="191"/>
  <c r="H64" i="169"/>
  <c r="H64" i="168"/>
  <c r="H64" i="165"/>
  <c r="H64" i="183"/>
  <c r="H64" i="180"/>
  <c r="H64" i="175"/>
  <c r="H64" i="170"/>
  <c r="H64" i="188"/>
  <c r="H64" i="173"/>
  <c r="H64" i="172"/>
  <c r="H64" i="174"/>
  <c r="H64" i="167"/>
  <c r="H64" i="190"/>
  <c r="H64" i="186"/>
  <c r="H64" i="187"/>
  <c r="H64" i="184"/>
  <c r="H64" i="164"/>
  <c r="H64" i="161"/>
  <c r="H64" i="163"/>
  <c r="H64" i="159"/>
  <c r="H64" i="158"/>
  <c r="H64" i="118"/>
  <c r="J63" i="161"/>
  <c r="J63" i="158"/>
  <c r="J63" i="179"/>
  <c r="J63" i="193"/>
  <c r="J63" i="185"/>
  <c r="J63" i="184"/>
  <c r="J63" i="165"/>
  <c r="F86" i="15"/>
  <c r="E86" i="192"/>
  <c r="F86" i="192" s="1"/>
  <c r="F56" i="193"/>
  <c r="E56" i="195"/>
  <c r="F56" i="195" s="1"/>
  <c r="F90" i="193"/>
  <c r="E90" i="195"/>
  <c r="F90" i="195" s="1"/>
  <c r="F75" i="15"/>
  <c r="E75" i="192"/>
  <c r="F75" i="192" s="1"/>
  <c r="F77" i="15"/>
  <c r="E77" i="192"/>
  <c r="F77" i="192" s="1"/>
  <c r="F77" i="193"/>
  <c r="E77" i="195"/>
  <c r="F77" i="195" s="1"/>
  <c r="F78" i="193"/>
  <c r="E78" i="195"/>
  <c r="F78" i="195" s="1"/>
  <c r="F54" i="193"/>
  <c r="E54" i="195"/>
  <c r="F54" i="195" s="1"/>
  <c r="F65" i="15"/>
  <c r="E65" i="192"/>
  <c r="F65" i="192" s="1"/>
  <c r="F64" i="15"/>
  <c r="E64" i="192"/>
  <c r="F64" i="192" s="1"/>
  <c r="F98" i="15"/>
  <c r="E98" i="192"/>
  <c r="F98" i="192" s="1"/>
  <c r="F70" i="193"/>
  <c r="E70" i="195"/>
  <c r="F70" i="195" s="1"/>
  <c r="F66" i="15"/>
  <c r="E66" i="192"/>
  <c r="F66" i="192" s="1"/>
  <c r="F68" i="15"/>
  <c r="E68" i="192"/>
  <c r="F68" i="192" s="1"/>
  <c r="H99" i="198"/>
  <c r="H99" i="189"/>
  <c r="H99" i="188"/>
  <c r="H99" i="185"/>
  <c r="H99" i="184"/>
  <c r="H99" i="181"/>
  <c r="H99" i="179"/>
  <c r="H99" i="176"/>
  <c r="H99" i="174"/>
  <c r="H99" i="172"/>
  <c r="H99" i="169"/>
  <c r="H99" i="167"/>
  <c r="H99" i="164"/>
  <c r="H99" i="194"/>
  <c r="H99" i="186"/>
  <c r="H99" i="187"/>
  <c r="H99" i="190"/>
  <c r="H99" i="191"/>
  <c r="H99" i="183"/>
  <c r="H99" i="180"/>
  <c r="H99" i="178"/>
  <c r="H99" i="175"/>
  <c r="H99" i="173"/>
  <c r="H99" i="170"/>
  <c r="H99" i="168"/>
  <c r="H99" i="165"/>
  <c r="H99" i="159"/>
  <c r="H99" i="118"/>
  <c r="H99" i="161"/>
  <c r="H99" i="163"/>
  <c r="H99" i="158"/>
  <c r="F99" i="193"/>
  <c r="E99" i="195"/>
  <c r="F99" i="195" s="1"/>
  <c r="F99" i="15"/>
  <c r="E99" i="192"/>
  <c r="F99" i="192" s="1"/>
  <c r="J97" i="198"/>
  <c r="J60" i="198"/>
  <c r="J94" i="198"/>
  <c r="J57" i="198"/>
  <c r="J91" i="198"/>
  <c r="J89" i="198"/>
  <c r="J69" i="198"/>
  <c r="J93" i="198"/>
  <c r="J96" i="198"/>
  <c r="J53" i="198"/>
  <c r="J71" i="198"/>
  <c r="J80" i="198"/>
  <c r="J79" i="198"/>
  <c r="J82" i="198"/>
  <c r="J81" i="198"/>
  <c r="J84" i="198"/>
  <c r="J83" i="198"/>
  <c r="J95" i="198"/>
  <c r="J19" i="198"/>
  <c r="J63" i="198"/>
  <c r="J59" i="198"/>
  <c r="J74" i="198"/>
  <c r="J62" i="198"/>
  <c r="J61" i="198"/>
  <c r="J72" i="198"/>
  <c r="J85" i="198"/>
  <c r="J58" i="198"/>
  <c r="J73" i="198"/>
  <c r="J87" i="198"/>
  <c r="M28" i="192"/>
  <c r="M19" i="198"/>
  <c r="I116" i="191"/>
  <c r="J116" i="191" s="1"/>
  <c r="J111" i="191"/>
  <c r="I111" i="192"/>
  <c r="K97" i="192"/>
  <c r="K96" i="192"/>
  <c r="K87" i="192"/>
  <c r="K79" i="192"/>
  <c r="K73" i="192"/>
  <c r="K57" i="192"/>
  <c r="K60" i="192"/>
  <c r="K52" i="192"/>
  <c r="J69" i="192"/>
  <c r="J93" i="192"/>
  <c r="J96" i="192"/>
  <c r="K28" i="198"/>
  <c r="J58" i="192"/>
  <c r="J73" i="192"/>
  <c r="J87" i="192"/>
  <c r="H52" i="198"/>
  <c r="H112" i="192"/>
  <c r="G112" i="198"/>
  <c r="H112" i="198" s="1"/>
  <c r="J57" i="192"/>
  <c r="J82" i="192"/>
  <c r="J81" i="192"/>
  <c r="N25" i="191"/>
  <c r="N28" i="191"/>
  <c r="N38" i="191"/>
  <c r="N42" i="191"/>
  <c r="N46" i="191"/>
  <c r="N21" i="191"/>
  <c r="N26" i="191"/>
  <c r="N39" i="191"/>
  <c r="N43" i="191"/>
  <c r="N23" i="191"/>
  <c r="N27" i="191"/>
  <c r="N36" i="191"/>
  <c r="N40" i="191"/>
  <c r="N44" i="191"/>
  <c r="N24" i="191"/>
  <c r="N32" i="191"/>
  <c r="N37" i="191"/>
  <c r="N41" i="191"/>
  <c r="N45" i="191"/>
  <c r="N113" i="191"/>
  <c r="N114" i="191"/>
  <c r="N115" i="191"/>
  <c r="N20" i="191"/>
  <c r="J84" i="192"/>
  <c r="J83" i="192"/>
  <c r="J95" i="192"/>
  <c r="K95" i="192"/>
  <c r="K94" i="192"/>
  <c r="K84" i="192"/>
  <c r="K85" i="192"/>
  <c r="K71" i="192"/>
  <c r="K58" i="192"/>
  <c r="L25" i="192"/>
  <c r="L38" i="192"/>
  <c r="L42" i="192"/>
  <c r="L46" i="192"/>
  <c r="L26" i="192"/>
  <c r="L39" i="192"/>
  <c r="L43" i="192"/>
  <c r="L21" i="192"/>
  <c r="L23" i="192"/>
  <c r="L27" i="192"/>
  <c r="L36" i="192"/>
  <c r="L40" i="192"/>
  <c r="L24" i="192"/>
  <c r="L28" i="192"/>
  <c r="L32" i="192"/>
  <c r="L37" i="192"/>
  <c r="L41" i="192"/>
  <c r="L45" i="192"/>
  <c r="L44" i="192"/>
  <c r="L113" i="192"/>
  <c r="L115" i="192"/>
  <c r="L114" i="192"/>
  <c r="L20" i="192"/>
  <c r="O20" i="198"/>
  <c r="J21" i="198"/>
  <c r="J26" i="198"/>
  <c r="J39" i="198"/>
  <c r="J43" i="198"/>
  <c r="J24" i="198"/>
  <c r="J32" i="198"/>
  <c r="J37" i="198"/>
  <c r="J41" i="198"/>
  <c r="J45" i="198"/>
  <c r="J23" i="198"/>
  <c r="J28" i="198"/>
  <c r="J38" i="198"/>
  <c r="J46" i="198"/>
  <c r="J25" i="198"/>
  <c r="J40" i="198"/>
  <c r="J27" i="198"/>
  <c r="J42" i="198"/>
  <c r="J36" i="198"/>
  <c r="J44" i="198"/>
  <c r="J114" i="198"/>
  <c r="J115" i="198"/>
  <c r="J20" i="198"/>
  <c r="H111" i="192"/>
  <c r="G116" i="192"/>
  <c r="H116" i="192" s="1"/>
  <c r="G111" i="198"/>
  <c r="J62" i="192"/>
  <c r="K93" i="192"/>
  <c r="K82" i="192"/>
  <c r="K74" i="192"/>
  <c r="K83" i="192"/>
  <c r="K69" i="192"/>
  <c r="K61" i="192"/>
  <c r="K53" i="192"/>
  <c r="J61" i="192"/>
  <c r="J72" i="192"/>
  <c r="J85" i="192"/>
  <c r="Q20" i="192"/>
  <c r="J53" i="192"/>
  <c r="J71" i="192"/>
  <c r="J80" i="192"/>
  <c r="J79" i="192"/>
  <c r="J97" i="192"/>
  <c r="O28" i="191"/>
  <c r="O19" i="192"/>
  <c r="J60" i="192"/>
  <c r="J74" i="192"/>
  <c r="J89" i="192"/>
  <c r="J94" i="192"/>
  <c r="N19" i="191"/>
  <c r="E116" i="198"/>
  <c r="F116" i="198" s="1"/>
  <c r="F111" i="198"/>
  <c r="J59" i="192"/>
  <c r="J112" i="191"/>
  <c r="I112" i="192"/>
  <c r="J91" i="192"/>
  <c r="K91" i="192"/>
  <c r="K80" i="192"/>
  <c r="K89" i="192"/>
  <c r="K81" i="192"/>
  <c r="K72" i="192"/>
  <c r="K111" i="191"/>
  <c r="K59" i="192"/>
  <c r="K112" i="191"/>
  <c r="K62" i="192"/>
  <c r="J52" i="192"/>
  <c r="I52" i="198"/>
  <c r="I113" i="198" s="1"/>
  <c r="J113" i="198" s="1"/>
  <c r="L63" i="191" l="1"/>
  <c r="H105" i="197"/>
  <c r="G107" i="197"/>
  <c r="H107" i="197" s="1"/>
  <c r="J102" i="197"/>
  <c r="I105" i="197"/>
  <c r="P96" i="191"/>
  <c r="P91" i="191"/>
  <c r="P84" i="191"/>
  <c r="P80" i="191"/>
  <c r="P72" i="191"/>
  <c r="P61" i="191"/>
  <c r="P58" i="191"/>
  <c r="P95" i="191"/>
  <c r="P89" i="191"/>
  <c r="P83" i="191"/>
  <c r="P79" i="191"/>
  <c r="P71" i="191"/>
  <c r="P53" i="191"/>
  <c r="P52" i="191"/>
  <c r="P93" i="191"/>
  <c r="P87" i="191"/>
  <c r="P81" i="191"/>
  <c r="P74" i="191"/>
  <c r="P62" i="191"/>
  <c r="P57" i="191"/>
  <c r="P73" i="191"/>
  <c r="P85" i="191"/>
  <c r="P69" i="191"/>
  <c r="P82" i="191"/>
  <c r="P94" i="191"/>
  <c r="P60" i="191"/>
  <c r="P97" i="191"/>
  <c r="P59" i="191"/>
  <c r="L63" i="163"/>
  <c r="L63" i="168"/>
  <c r="I63" i="195"/>
  <c r="J63" i="195" s="1"/>
  <c r="L63" i="184"/>
  <c r="L63" i="167"/>
  <c r="L63" i="183"/>
  <c r="L63" i="186"/>
  <c r="L63" i="185"/>
  <c r="J92" i="198"/>
  <c r="J92" i="194"/>
  <c r="J92" i="187"/>
  <c r="J92" i="186"/>
  <c r="J92" i="189"/>
  <c r="J92" i="184"/>
  <c r="J92" i="190"/>
  <c r="J92" i="185"/>
  <c r="J92" i="181"/>
  <c r="J92" i="179"/>
  <c r="J92" i="176"/>
  <c r="J92" i="174"/>
  <c r="J92" i="173"/>
  <c r="J92" i="178"/>
  <c r="J92" i="172"/>
  <c r="J92" i="168"/>
  <c r="J92" i="165"/>
  <c r="J92" i="164"/>
  <c r="J92" i="188"/>
  <c r="J92" i="180"/>
  <c r="J92" i="191"/>
  <c r="J92" i="183"/>
  <c r="J92" i="175"/>
  <c r="J92" i="170"/>
  <c r="J92" i="169"/>
  <c r="J92" i="167"/>
  <c r="J92" i="161"/>
  <c r="J92" i="158"/>
  <c r="J92" i="118"/>
  <c r="J92" i="163"/>
  <c r="J92" i="159"/>
  <c r="J64" i="198"/>
  <c r="J64" i="188"/>
  <c r="J64" i="187"/>
  <c r="J64" i="186"/>
  <c r="J64" i="184"/>
  <c r="J64" i="183"/>
  <c r="J64" i="180"/>
  <c r="J64" i="175"/>
  <c r="J64" i="170"/>
  <c r="J64" i="164"/>
  <c r="J64" i="189"/>
  <c r="J64" i="173"/>
  <c r="J64" i="172"/>
  <c r="J64" i="169"/>
  <c r="J64" i="194"/>
  <c r="J64" i="190"/>
  <c r="J64" i="185"/>
  <c r="J64" i="167"/>
  <c r="J64" i="179"/>
  <c r="J64" i="178"/>
  <c r="J64" i="191"/>
  <c r="J64" i="181"/>
  <c r="J64" i="165"/>
  <c r="J64" i="176"/>
  <c r="J64" i="174"/>
  <c r="J64" i="168"/>
  <c r="J64" i="161"/>
  <c r="J64" i="159"/>
  <c r="J64" i="163"/>
  <c r="J64" i="158"/>
  <c r="J64" i="118"/>
  <c r="H64" i="15"/>
  <c r="G64" i="192"/>
  <c r="H64" i="192" s="1"/>
  <c r="H98" i="193"/>
  <c r="G98" i="195"/>
  <c r="H98" i="195" s="1"/>
  <c r="H90" i="193"/>
  <c r="G90" i="195"/>
  <c r="H90" i="195" s="1"/>
  <c r="H77" i="15"/>
  <c r="G77" i="192"/>
  <c r="H77" i="192" s="1"/>
  <c r="H77" i="193"/>
  <c r="G77" i="195"/>
  <c r="H77" i="195" s="1"/>
  <c r="H75" i="193"/>
  <c r="G75" i="195"/>
  <c r="H75" i="195" s="1"/>
  <c r="H103" i="15"/>
  <c r="G103" i="192"/>
  <c r="H103" i="192" s="1"/>
  <c r="H104" i="15"/>
  <c r="G104" i="192"/>
  <c r="H104" i="192" s="1"/>
  <c r="H88" i="193"/>
  <c r="G88" i="195"/>
  <c r="H88" i="195" s="1"/>
  <c r="J67" i="198"/>
  <c r="J67" i="194"/>
  <c r="J67" i="187"/>
  <c r="J67" i="189"/>
  <c r="J67" i="184"/>
  <c r="J67" i="190"/>
  <c r="J67" i="185"/>
  <c r="J67" i="181"/>
  <c r="J67" i="179"/>
  <c r="J67" i="176"/>
  <c r="J67" i="173"/>
  <c r="J67" i="188"/>
  <c r="J67" i="178"/>
  <c r="J67" i="164"/>
  <c r="J67" i="186"/>
  <c r="J67" i="172"/>
  <c r="J67" i="170"/>
  <c r="J67" i="168"/>
  <c r="J67" i="165"/>
  <c r="J67" i="191"/>
  <c r="J67" i="180"/>
  <c r="J67" i="183"/>
  <c r="J67" i="175"/>
  <c r="J67" i="174"/>
  <c r="J67" i="167"/>
  <c r="J67" i="169"/>
  <c r="J67" i="163"/>
  <c r="J67" i="161"/>
  <c r="J67" i="159"/>
  <c r="J67" i="158"/>
  <c r="J67" i="118"/>
  <c r="J78" i="198"/>
  <c r="J78" i="194"/>
  <c r="J78" i="187"/>
  <c r="J78" i="186"/>
  <c r="J78" i="189"/>
  <c r="J78" i="184"/>
  <c r="J78" i="190"/>
  <c r="J78" i="185"/>
  <c r="J78" i="181"/>
  <c r="J78" i="179"/>
  <c r="J78" i="176"/>
  <c r="J78" i="173"/>
  <c r="J78" i="178"/>
  <c r="J78" i="170"/>
  <c r="J78" i="188"/>
  <c r="J78" i="172"/>
  <c r="J78" i="168"/>
  <c r="J78" i="165"/>
  <c r="J78" i="183"/>
  <c r="J78" i="175"/>
  <c r="J78" i="191"/>
  <c r="J78" i="169"/>
  <c r="J78" i="180"/>
  <c r="J78" i="174"/>
  <c r="J78" i="167"/>
  <c r="J78" i="164"/>
  <c r="J78" i="163"/>
  <c r="J78" i="159"/>
  <c r="J78" i="161"/>
  <c r="J78" i="158"/>
  <c r="J78" i="118"/>
  <c r="J75" i="198"/>
  <c r="J75" i="194"/>
  <c r="J75" i="188"/>
  <c r="J75" i="186"/>
  <c r="J75" i="183"/>
  <c r="J75" i="180"/>
  <c r="J75" i="175"/>
  <c r="J75" i="170"/>
  <c r="J75" i="164"/>
  <c r="J75" i="172"/>
  <c r="J75" i="169"/>
  <c r="J75" i="189"/>
  <c r="J75" i="185"/>
  <c r="J75" i="167"/>
  <c r="J75" i="181"/>
  <c r="J75" i="176"/>
  <c r="J75" i="174"/>
  <c r="J75" i="168"/>
  <c r="J75" i="191"/>
  <c r="J75" i="187"/>
  <c r="J75" i="184"/>
  <c r="J75" i="173"/>
  <c r="J75" i="190"/>
  <c r="J75" i="179"/>
  <c r="J75" i="178"/>
  <c r="J75" i="165"/>
  <c r="J75" i="163"/>
  <c r="J75" i="161"/>
  <c r="J75" i="159"/>
  <c r="J75" i="158"/>
  <c r="J75" i="118"/>
  <c r="J90" i="198"/>
  <c r="J90" i="194"/>
  <c r="J90" i="188"/>
  <c r="J90" i="183"/>
  <c r="J90" i="180"/>
  <c r="J90" i="175"/>
  <c r="J90" i="170"/>
  <c r="J90" i="164"/>
  <c r="J90" i="172"/>
  <c r="J90" i="169"/>
  <c r="J90" i="186"/>
  <c r="J90" i="185"/>
  <c r="J90" i="167"/>
  <c r="J90" i="190"/>
  <c r="J90" i="189"/>
  <c r="J90" i="176"/>
  <c r="J90" i="191"/>
  <c r="J90" i="184"/>
  <c r="J90" i="173"/>
  <c r="J90" i="165"/>
  <c r="J90" i="187"/>
  <c r="J90" i="179"/>
  <c r="J90" i="178"/>
  <c r="J90" i="181"/>
  <c r="J90" i="174"/>
  <c r="J90" i="168"/>
  <c r="J90" i="161"/>
  <c r="J90" i="159"/>
  <c r="J90" i="158"/>
  <c r="J90" i="118"/>
  <c r="J90" i="163"/>
  <c r="J56" i="198"/>
  <c r="J56" i="194"/>
  <c r="J56" i="187"/>
  <c r="J56" i="189"/>
  <c r="J56" i="184"/>
  <c r="J56" i="190"/>
  <c r="J56" i="185"/>
  <c r="J56" i="181"/>
  <c r="J56" i="179"/>
  <c r="J56" i="176"/>
  <c r="J56" i="173"/>
  <c r="J56" i="178"/>
  <c r="J56" i="186"/>
  <c r="J56" i="172"/>
  <c r="J56" i="168"/>
  <c r="J56" i="165"/>
  <c r="J56" i="191"/>
  <c r="J56" i="174"/>
  <c r="J56" i="170"/>
  <c r="J56" i="167"/>
  <c r="J56" i="188"/>
  <c r="J56" i="180"/>
  <c r="J56" i="169"/>
  <c r="J56" i="164"/>
  <c r="J56" i="183"/>
  <c r="J56" i="175"/>
  <c r="J56" i="163"/>
  <c r="J56" i="161"/>
  <c r="J56" i="158"/>
  <c r="J56" i="159"/>
  <c r="J56" i="118"/>
  <c r="J88" i="198"/>
  <c r="J88" i="194"/>
  <c r="J88" i="187"/>
  <c r="J88" i="186"/>
  <c r="J88" i="189"/>
  <c r="J88" i="184"/>
  <c r="J88" i="190"/>
  <c r="J88" i="185"/>
  <c r="J88" i="181"/>
  <c r="J88" i="179"/>
  <c r="J88" i="176"/>
  <c r="J88" i="173"/>
  <c r="J88" i="188"/>
  <c r="J88" i="178"/>
  <c r="J88" i="164"/>
  <c r="J88" i="172"/>
  <c r="J88" i="170"/>
  <c r="J88" i="168"/>
  <c r="J88" i="165"/>
  <c r="J88" i="191"/>
  <c r="J88" i="180"/>
  <c r="J88" i="183"/>
  <c r="J88" i="175"/>
  <c r="J88" i="174"/>
  <c r="J88" i="167"/>
  <c r="J88" i="169"/>
  <c r="J88" i="163"/>
  <c r="J88" i="161"/>
  <c r="J88" i="159"/>
  <c r="J88" i="158"/>
  <c r="J88" i="118"/>
  <c r="L63" i="118"/>
  <c r="L63" i="169"/>
  <c r="L63" i="164"/>
  <c r="L63" i="194"/>
  <c r="L63" i="174"/>
  <c r="L63" i="175"/>
  <c r="L63" i="187"/>
  <c r="H98" i="15"/>
  <c r="G98" i="192"/>
  <c r="H98" i="192" s="1"/>
  <c r="H56" i="15"/>
  <c r="G56" i="192"/>
  <c r="H56" i="192" s="1"/>
  <c r="H68" i="193"/>
  <c r="G68" i="195"/>
  <c r="H68" i="195" s="1"/>
  <c r="H102" i="193"/>
  <c r="G102" i="195"/>
  <c r="H102" i="195" s="1"/>
  <c r="H65" i="193"/>
  <c r="G65" i="195"/>
  <c r="H65" i="195" s="1"/>
  <c r="H66" i="193"/>
  <c r="G66" i="195"/>
  <c r="H66" i="195" s="1"/>
  <c r="H86" i="193"/>
  <c r="G86" i="195"/>
  <c r="H86" i="195" s="1"/>
  <c r="H75" i="15"/>
  <c r="G75" i="192"/>
  <c r="H75" i="192" s="1"/>
  <c r="H76" i="193"/>
  <c r="G76" i="195"/>
  <c r="H76" i="195" s="1"/>
  <c r="H70" i="193"/>
  <c r="G70" i="195"/>
  <c r="H70" i="195" s="1"/>
  <c r="H103" i="193"/>
  <c r="G103" i="195"/>
  <c r="H103" i="195" s="1"/>
  <c r="H104" i="193"/>
  <c r="G104" i="195"/>
  <c r="H104" i="195" s="1"/>
  <c r="J54" i="198"/>
  <c r="J54" i="194"/>
  <c r="J54" i="189"/>
  <c r="J54" i="187"/>
  <c r="J54" i="188"/>
  <c r="J54" i="186"/>
  <c r="J54" i="183"/>
  <c r="J54" i="180"/>
  <c r="J54" i="178"/>
  <c r="J54" i="175"/>
  <c r="J54" i="174"/>
  <c r="J54" i="164"/>
  <c r="J54" i="190"/>
  <c r="J54" i="179"/>
  <c r="J54" i="165"/>
  <c r="J54" i="173"/>
  <c r="J54" i="172"/>
  <c r="J54" i="169"/>
  <c r="J54" i="167"/>
  <c r="J54" i="181"/>
  <c r="J54" i="184"/>
  <c r="J54" i="176"/>
  <c r="J54" i="168"/>
  <c r="J54" i="191"/>
  <c r="J54" i="170"/>
  <c r="J54" i="185"/>
  <c r="J54" i="163"/>
  <c r="J54" i="161"/>
  <c r="J54" i="158"/>
  <c r="J54" i="118"/>
  <c r="J54" i="159"/>
  <c r="J65" i="198"/>
  <c r="J65" i="194"/>
  <c r="J65" i="187"/>
  <c r="J65" i="189"/>
  <c r="J65" i="184"/>
  <c r="J65" i="190"/>
  <c r="J65" i="185"/>
  <c r="J65" i="181"/>
  <c r="J65" i="179"/>
  <c r="J65" i="176"/>
  <c r="J65" i="173"/>
  <c r="J65" i="178"/>
  <c r="J65" i="170"/>
  <c r="J65" i="188"/>
  <c r="J65" i="186"/>
  <c r="J65" i="172"/>
  <c r="J65" i="168"/>
  <c r="J65" i="165"/>
  <c r="J65" i="183"/>
  <c r="J65" i="175"/>
  <c r="J65" i="164"/>
  <c r="J65" i="191"/>
  <c r="J65" i="169"/>
  <c r="J65" i="180"/>
  <c r="J65" i="174"/>
  <c r="J65" i="167"/>
  <c r="J65" i="163"/>
  <c r="J65" i="159"/>
  <c r="J65" i="158"/>
  <c r="J65" i="118"/>
  <c r="J65" i="161"/>
  <c r="J98" i="198"/>
  <c r="J98" i="188"/>
  <c r="J98" i="186"/>
  <c r="J98" i="183"/>
  <c r="J98" i="180"/>
  <c r="J98" i="175"/>
  <c r="J98" i="170"/>
  <c r="J98" i="164"/>
  <c r="J98" i="172"/>
  <c r="J98" i="169"/>
  <c r="J98" i="189"/>
  <c r="J98" i="185"/>
  <c r="J98" i="167"/>
  <c r="J98" i="181"/>
  <c r="J98" i="174"/>
  <c r="J98" i="173"/>
  <c r="J98" i="194"/>
  <c r="J98" i="176"/>
  <c r="J98" i="168"/>
  <c r="J98" i="191"/>
  <c r="J98" i="190"/>
  <c r="J98" i="187"/>
  <c r="J98" i="184"/>
  <c r="J98" i="179"/>
  <c r="J98" i="178"/>
  <c r="J98" i="165"/>
  <c r="J98" i="163"/>
  <c r="J98" i="161"/>
  <c r="J98" i="159"/>
  <c r="J98" i="158"/>
  <c r="J98" i="118"/>
  <c r="H56" i="193"/>
  <c r="G56" i="195"/>
  <c r="H56" i="195" s="1"/>
  <c r="H68" i="15"/>
  <c r="G68" i="192"/>
  <c r="H68" i="192" s="1"/>
  <c r="H66" i="15"/>
  <c r="G66" i="192"/>
  <c r="H66" i="192" s="1"/>
  <c r="J86" i="198"/>
  <c r="J86" i="194"/>
  <c r="J86" i="188"/>
  <c r="J86" i="186"/>
  <c r="J86" i="183"/>
  <c r="J86" i="180"/>
  <c r="J86" i="175"/>
  <c r="J86" i="170"/>
  <c r="J86" i="164"/>
  <c r="J86" i="190"/>
  <c r="J86" i="187"/>
  <c r="J86" i="172"/>
  <c r="J86" i="169"/>
  <c r="J86" i="185"/>
  <c r="J86" i="173"/>
  <c r="J86" i="167"/>
  <c r="J86" i="184"/>
  <c r="J86" i="179"/>
  <c r="J86" i="178"/>
  <c r="J86" i="174"/>
  <c r="J86" i="168"/>
  <c r="J86" i="191"/>
  <c r="J86" i="189"/>
  <c r="J86" i="181"/>
  <c r="J86" i="176"/>
  <c r="J86" i="165"/>
  <c r="J86" i="163"/>
  <c r="J86" i="161"/>
  <c r="J86" i="158"/>
  <c r="J86" i="159"/>
  <c r="J86" i="118"/>
  <c r="L63" i="161"/>
  <c r="L63" i="158"/>
  <c r="L63" i="173"/>
  <c r="L63" i="170"/>
  <c r="L63" i="178"/>
  <c r="L63" i="180"/>
  <c r="L63" i="176"/>
  <c r="L63" i="188"/>
  <c r="H90" i="15"/>
  <c r="G90" i="192"/>
  <c r="H90" i="192" s="1"/>
  <c r="H92" i="15"/>
  <c r="G92" i="192"/>
  <c r="H92" i="192" s="1"/>
  <c r="H92" i="193"/>
  <c r="G92" i="195"/>
  <c r="H92" i="195" s="1"/>
  <c r="H54" i="193"/>
  <c r="G54" i="195"/>
  <c r="H54" i="195" s="1"/>
  <c r="H100" i="15"/>
  <c r="G100" i="192"/>
  <c r="H100" i="192" s="1"/>
  <c r="H67" i="15"/>
  <c r="G67" i="192"/>
  <c r="H67" i="192" s="1"/>
  <c r="H76" i="15"/>
  <c r="G76" i="192"/>
  <c r="H76" i="192" s="1"/>
  <c r="H88" i="15"/>
  <c r="G88" i="192"/>
  <c r="H88" i="192" s="1"/>
  <c r="H78" i="193"/>
  <c r="G78" i="195"/>
  <c r="H78" i="195" s="1"/>
  <c r="J104" i="198"/>
  <c r="J104" i="194"/>
  <c r="J104" i="188"/>
  <c r="J104" i="183"/>
  <c r="J104" i="180"/>
  <c r="J104" i="175"/>
  <c r="J104" i="170"/>
  <c r="J104" i="164"/>
  <c r="J104" i="187"/>
  <c r="J104" i="184"/>
  <c r="J104" i="172"/>
  <c r="J104" i="169"/>
  <c r="J104" i="185"/>
  <c r="J104" i="173"/>
  <c r="J104" i="167"/>
  <c r="J104" i="189"/>
  <c r="J104" i="186"/>
  <c r="J104" i="179"/>
  <c r="J104" i="178"/>
  <c r="J104" i="168"/>
  <c r="J104" i="191"/>
  <c r="J104" i="190"/>
  <c r="J104" i="181"/>
  <c r="J104" i="174"/>
  <c r="J104" i="176"/>
  <c r="J104" i="165"/>
  <c r="J104" i="163"/>
  <c r="J104" i="161"/>
  <c r="J104" i="159"/>
  <c r="J104" i="158"/>
  <c r="J77" i="198"/>
  <c r="J77" i="194"/>
  <c r="J77" i="188"/>
  <c r="J77" i="187"/>
  <c r="J77" i="186"/>
  <c r="J77" i="184"/>
  <c r="J77" i="183"/>
  <c r="J77" i="180"/>
  <c r="J77" i="175"/>
  <c r="J77" i="170"/>
  <c r="J77" i="164"/>
  <c r="J77" i="189"/>
  <c r="J77" i="173"/>
  <c r="J77" i="172"/>
  <c r="J77" i="169"/>
  <c r="J77" i="190"/>
  <c r="J77" i="185"/>
  <c r="J77" i="167"/>
  <c r="J77" i="179"/>
  <c r="J77" i="178"/>
  <c r="J77" i="191"/>
  <c r="J77" i="181"/>
  <c r="J77" i="165"/>
  <c r="J77" i="176"/>
  <c r="J77" i="174"/>
  <c r="J77" i="168"/>
  <c r="J77" i="161"/>
  <c r="J77" i="159"/>
  <c r="J77" i="163"/>
  <c r="J77" i="158"/>
  <c r="J77" i="118"/>
  <c r="J76" i="198"/>
  <c r="J76" i="194"/>
  <c r="J76" i="187"/>
  <c r="J76" i="186"/>
  <c r="J76" i="189"/>
  <c r="J76" i="184"/>
  <c r="J76" i="190"/>
  <c r="J76" i="185"/>
  <c r="J76" i="181"/>
  <c r="J76" i="179"/>
  <c r="J76" i="176"/>
  <c r="J76" i="173"/>
  <c r="J76" i="178"/>
  <c r="J76" i="172"/>
  <c r="J76" i="168"/>
  <c r="J76" i="165"/>
  <c r="J76" i="191"/>
  <c r="J76" i="188"/>
  <c r="J76" i="164"/>
  <c r="J76" i="174"/>
  <c r="J76" i="167"/>
  <c r="J76" i="180"/>
  <c r="J76" i="169"/>
  <c r="J76" i="183"/>
  <c r="J76" i="175"/>
  <c r="J76" i="170"/>
  <c r="J76" i="163"/>
  <c r="J76" i="161"/>
  <c r="J76" i="159"/>
  <c r="J76" i="158"/>
  <c r="J76" i="118"/>
  <c r="J100" i="198"/>
  <c r="J100" i="194"/>
  <c r="J100" i="187"/>
  <c r="J100" i="186"/>
  <c r="J100" i="189"/>
  <c r="J100" i="184"/>
  <c r="J100" i="185"/>
  <c r="J100" i="181"/>
  <c r="J100" i="179"/>
  <c r="J100" i="176"/>
  <c r="J100" i="174"/>
  <c r="J100" i="173"/>
  <c r="J100" i="178"/>
  <c r="J100" i="172"/>
  <c r="J100" i="168"/>
  <c r="J100" i="165"/>
  <c r="J100" i="191"/>
  <c r="J100" i="170"/>
  <c r="J100" i="167"/>
  <c r="J100" i="190"/>
  <c r="J100" i="188"/>
  <c r="J100" i="180"/>
  <c r="J100" i="169"/>
  <c r="J100" i="164"/>
  <c r="J100" i="183"/>
  <c r="J100" i="175"/>
  <c r="J100" i="161"/>
  <c r="J100" i="159"/>
  <c r="J100" i="163"/>
  <c r="J100" i="158"/>
  <c r="J66" i="198"/>
  <c r="J66" i="194"/>
  <c r="J66" i="188"/>
  <c r="J66" i="186"/>
  <c r="J66" i="183"/>
  <c r="J66" i="180"/>
  <c r="J66" i="175"/>
  <c r="J66" i="170"/>
  <c r="J66" i="164"/>
  <c r="J66" i="190"/>
  <c r="J66" i="172"/>
  <c r="J66" i="169"/>
  <c r="J66" i="187"/>
  <c r="J66" i="185"/>
  <c r="J66" i="173"/>
  <c r="J66" i="167"/>
  <c r="J66" i="189"/>
  <c r="J66" i="179"/>
  <c r="J66" i="178"/>
  <c r="J66" i="174"/>
  <c r="J66" i="168"/>
  <c r="J66" i="191"/>
  <c r="J66" i="181"/>
  <c r="J66" i="184"/>
  <c r="J66" i="176"/>
  <c r="J66" i="165"/>
  <c r="J66" i="163"/>
  <c r="J66" i="159"/>
  <c r="J66" i="161"/>
  <c r="J66" i="158"/>
  <c r="J66" i="118"/>
  <c r="J103" i="198"/>
  <c r="J103" i="194"/>
  <c r="J103" i="187"/>
  <c r="J103" i="186"/>
  <c r="J103" i="189"/>
  <c r="J103" i="184"/>
  <c r="J103" i="185"/>
  <c r="J103" i="181"/>
  <c r="J103" i="179"/>
  <c r="J103" i="176"/>
  <c r="J103" i="174"/>
  <c r="J103" i="173"/>
  <c r="J103" i="178"/>
  <c r="J103" i="170"/>
  <c r="J103" i="188"/>
  <c r="J103" i="172"/>
  <c r="J103" i="168"/>
  <c r="J103" i="165"/>
  <c r="J103" i="183"/>
  <c r="J103" i="175"/>
  <c r="J103" i="190"/>
  <c r="J103" i="164"/>
  <c r="J103" i="191"/>
  <c r="J103" i="169"/>
  <c r="J103" i="180"/>
  <c r="J103" i="167"/>
  <c r="J103" i="163"/>
  <c r="J103" i="161"/>
  <c r="J103" i="159"/>
  <c r="J103" i="158"/>
  <c r="J70" i="198"/>
  <c r="J70" i="194"/>
  <c r="J70" i="187"/>
  <c r="J70" i="189"/>
  <c r="J70" i="184"/>
  <c r="J70" i="190"/>
  <c r="J70" i="185"/>
  <c r="J70" i="181"/>
  <c r="J70" i="179"/>
  <c r="J70" i="176"/>
  <c r="J70" i="173"/>
  <c r="J70" i="178"/>
  <c r="J70" i="186"/>
  <c r="J70" i="172"/>
  <c r="J70" i="168"/>
  <c r="J70" i="165"/>
  <c r="J70" i="164"/>
  <c r="J70" i="170"/>
  <c r="J70" i="180"/>
  <c r="J70" i="191"/>
  <c r="J70" i="188"/>
  <c r="J70" i="183"/>
  <c r="J70" i="175"/>
  <c r="J70" i="169"/>
  <c r="J70" i="174"/>
  <c r="J70" i="167"/>
  <c r="J70" i="161"/>
  <c r="J70" i="158"/>
  <c r="J70" i="118"/>
  <c r="J70" i="163"/>
  <c r="J70" i="159"/>
  <c r="J102" i="198"/>
  <c r="J102" i="188"/>
  <c r="J102" i="187"/>
  <c r="J102" i="186"/>
  <c r="J102" i="184"/>
  <c r="J102" i="183"/>
  <c r="J102" i="180"/>
  <c r="J102" i="175"/>
  <c r="J102" i="170"/>
  <c r="J102" i="164"/>
  <c r="J102" i="194"/>
  <c r="J102" i="189"/>
  <c r="J102" i="173"/>
  <c r="J102" i="172"/>
  <c r="J102" i="169"/>
  <c r="J102" i="185"/>
  <c r="J102" i="167"/>
  <c r="J102" i="190"/>
  <c r="J102" i="179"/>
  <c r="J102" i="178"/>
  <c r="J102" i="191"/>
  <c r="J102" i="181"/>
  <c r="J102" i="174"/>
  <c r="J102" i="165"/>
  <c r="J102" i="176"/>
  <c r="J102" i="168"/>
  <c r="J102" i="159"/>
  <c r="J102" i="158"/>
  <c r="J102" i="161"/>
  <c r="J102" i="163"/>
  <c r="J68" i="198"/>
  <c r="J68" i="194"/>
  <c r="J68" i="188"/>
  <c r="J68" i="187"/>
  <c r="J68" i="186"/>
  <c r="J68" i="183"/>
  <c r="J68" i="180"/>
  <c r="J68" i="175"/>
  <c r="J68" i="170"/>
  <c r="J68" i="164"/>
  <c r="J68" i="172"/>
  <c r="J68" i="169"/>
  <c r="J68" i="185"/>
  <c r="J68" i="184"/>
  <c r="J68" i="167"/>
  <c r="J68" i="176"/>
  <c r="J68" i="191"/>
  <c r="J68" i="165"/>
  <c r="J68" i="190"/>
  <c r="J68" i="189"/>
  <c r="J68" i="179"/>
  <c r="J68" i="178"/>
  <c r="J68" i="181"/>
  <c r="J68" i="174"/>
  <c r="J68" i="173"/>
  <c r="J68" i="168"/>
  <c r="J68" i="161"/>
  <c r="J68" i="159"/>
  <c r="J68" i="163"/>
  <c r="J68" i="158"/>
  <c r="J68" i="118"/>
  <c r="L63" i="159"/>
  <c r="L63" i="172"/>
  <c r="L63" i="181"/>
  <c r="L63" i="179"/>
  <c r="L63" i="189"/>
  <c r="L63" i="165"/>
  <c r="L63" i="190"/>
  <c r="I63" i="192"/>
  <c r="J63" i="192" s="1"/>
  <c r="H64" i="193"/>
  <c r="G64" i="195"/>
  <c r="H64" i="195" s="1"/>
  <c r="H54" i="15"/>
  <c r="G54" i="192"/>
  <c r="H54" i="192" s="1"/>
  <c r="H102" i="15"/>
  <c r="G102" i="192"/>
  <c r="H102" i="192" s="1"/>
  <c r="H65" i="15"/>
  <c r="G65" i="192"/>
  <c r="H65" i="192" s="1"/>
  <c r="H100" i="193"/>
  <c r="G100" i="195"/>
  <c r="H100" i="195" s="1"/>
  <c r="H67" i="193"/>
  <c r="G67" i="195"/>
  <c r="H67" i="195" s="1"/>
  <c r="H86" i="15"/>
  <c r="G86" i="192"/>
  <c r="H86" i="192" s="1"/>
  <c r="H70" i="15"/>
  <c r="G70" i="192"/>
  <c r="H70" i="192" s="1"/>
  <c r="H78" i="15"/>
  <c r="G78" i="192"/>
  <c r="H78" i="192" s="1"/>
  <c r="L63" i="193"/>
  <c r="H99" i="15"/>
  <c r="G99" i="192"/>
  <c r="H99" i="192" s="1"/>
  <c r="H99" i="193"/>
  <c r="G99" i="195"/>
  <c r="H99" i="195" s="1"/>
  <c r="J99" i="198"/>
  <c r="J99" i="184"/>
  <c r="J99" i="183"/>
  <c r="J99" i="181"/>
  <c r="J99" i="180"/>
  <c r="J99" i="179"/>
  <c r="J99" i="178"/>
  <c r="J99" i="176"/>
  <c r="J99" i="175"/>
  <c r="J99" i="174"/>
  <c r="J99" i="173"/>
  <c r="J99" i="172"/>
  <c r="J99" i="170"/>
  <c r="J99" i="169"/>
  <c r="J99" i="168"/>
  <c r="J99" i="167"/>
  <c r="J99" i="165"/>
  <c r="J99" i="164"/>
  <c r="J99" i="191"/>
  <c r="J99" i="187"/>
  <c r="J99" i="189"/>
  <c r="J99" i="190"/>
  <c r="J99" i="185"/>
  <c r="J99" i="194"/>
  <c r="J99" i="188"/>
  <c r="J99" i="186"/>
  <c r="J99" i="163"/>
  <c r="J99" i="158"/>
  <c r="J99" i="161"/>
  <c r="J99" i="159"/>
  <c r="J99" i="118"/>
  <c r="L97" i="198"/>
  <c r="P19" i="191"/>
  <c r="L58" i="198"/>
  <c r="L85" i="198"/>
  <c r="L94" i="198"/>
  <c r="L89" i="198"/>
  <c r="L91" i="198"/>
  <c r="L71" i="198"/>
  <c r="L84" i="198"/>
  <c r="L95" i="198"/>
  <c r="L72" i="198"/>
  <c r="L79" i="198"/>
  <c r="L53" i="198"/>
  <c r="L69" i="198"/>
  <c r="L83" i="198"/>
  <c r="L82" i="198"/>
  <c r="L93" i="198"/>
  <c r="L81" i="198"/>
  <c r="L61" i="198"/>
  <c r="L62" i="198"/>
  <c r="L80" i="198"/>
  <c r="L60" i="198"/>
  <c r="L57" i="198"/>
  <c r="L73" i="198"/>
  <c r="L87" i="198"/>
  <c r="L96" i="198"/>
  <c r="L19" i="198"/>
  <c r="L63" i="198"/>
  <c r="L59" i="198"/>
  <c r="L74" i="198"/>
  <c r="L62" i="192"/>
  <c r="L81" i="192"/>
  <c r="S20" i="192"/>
  <c r="L53" i="192"/>
  <c r="L69" i="192"/>
  <c r="L83" i="192"/>
  <c r="L82" i="192"/>
  <c r="L93" i="192"/>
  <c r="H111" i="198"/>
  <c r="G116" i="198"/>
  <c r="H116" i="198" s="1"/>
  <c r="M94" i="192"/>
  <c r="M93" i="192"/>
  <c r="M85" i="192"/>
  <c r="M80" i="192"/>
  <c r="M72" i="192"/>
  <c r="M57" i="192"/>
  <c r="L79" i="192"/>
  <c r="L96" i="192"/>
  <c r="L72" i="192"/>
  <c r="J52" i="198"/>
  <c r="L80" i="192"/>
  <c r="P24" i="191"/>
  <c r="P32" i="191"/>
  <c r="P37" i="191"/>
  <c r="P41" i="191"/>
  <c r="P45" i="191"/>
  <c r="P25" i="191"/>
  <c r="P38" i="191"/>
  <c r="P42" i="191"/>
  <c r="P46" i="191"/>
  <c r="P21" i="191"/>
  <c r="P26" i="191"/>
  <c r="P28" i="191"/>
  <c r="P39" i="191"/>
  <c r="P43" i="191"/>
  <c r="P23" i="191"/>
  <c r="P27" i="191"/>
  <c r="P36" i="191"/>
  <c r="P40" i="191"/>
  <c r="P44" i="191"/>
  <c r="P115" i="191"/>
  <c r="P113" i="191"/>
  <c r="P114" i="191"/>
  <c r="P20" i="191"/>
  <c r="L112" i="191"/>
  <c r="K112" i="192"/>
  <c r="L59" i="192"/>
  <c r="Q28" i="191"/>
  <c r="R19" i="191" s="1"/>
  <c r="Q19" i="192"/>
  <c r="L58" i="192"/>
  <c r="L71" i="192"/>
  <c r="L85" i="192"/>
  <c r="L84" i="192"/>
  <c r="L94" i="192"/>
  <c r="L95" i="192"/>
  <c r="M96" i="192"/>
  <c r="M91" i="192"/>
  <c r="M83" i="192"/>
  <c r="M112" i="191"/>
  <c r="M62" i="192"/>
  <c r="M71" i="192"/>
  <c r="M28" i="198"/>
  <c r="L111" i="191"/>
  <c r="K116" i="191"/>
  <c r="L116" i="191" s="1"/>
  <c r="K111" i="192"/>
  <c r="L89" i="192"/>
  <c r="L91" i="192"/>
  <c r="L61" i="192"/>
  <c r="L74" i="192"/>
  <c r="M97" i="192"/>
  <c r="M89" i="192"/>
  <c r="M81" i="192"/>
  <c r="M73" i="192"/>
  <c r="M84" i="192"/>
  <c r="M60" i="192"/>
  <c r="M69" i="192"/>
  <c r="M61" i="192"/>
  <c r="M52" i="192"/>
  <c r="L25" i="198"/>
  <c r="L38" i="198"/>
  <c r="L42" i="198"/>
  <c r="L46" i="198"/>
  <c r="L23" i="198"/>
  <c r="L27" i="198"/>
  <c r="L36" i="198"/>
  <c r="L40" i="198"/>
  <c r="L44" i="198"/>
  <c r="L21" i="198"/>
  <c r="L37" i="198"/>
  <c r="L45" i="198"/>
  <c r="L24" i="198"/>
  <c r="L28" i="198"/>
  <c r="L39" i="198"/>
  <c r="L26" i="198"/>
  <c r="L32" i="198"/>
  <c r="L41" i="198"/>
  <c r="L43" i="198"/>
  <c r="L114" i="198"/>
  <c r="L115" i="198"/>
  <c r="L20" i="198"/>
  <c r="L60" i="192"/>
  <c r="L57" i="192"/>
  <c r="L73" i="192"/>
  <c r="L87" i="192"/>
  <c r="L97" i="192"/>
  <c r="I116" i="192"/>
  <c r="J116" i="192" s="1"/>
  <c r="J111" i="192"/>
  <c r="I111" i="198"/>
  <c r="N24" i="192"/>
  <c r="N32" i="192"/>
  <c r="N37" i="192"/>
  <c r="N41" i="192"/>
  <c r="N45" i="192"/>
  <c r="N25" i="192"/>
  <c r="N28" i="192"/>
  <c r="N38" i="192"/>
  <c r="N42" i="192"/>
  <c r="N46" i="192"/>
  <c r="N26" i="192"/>
  <c r="N39" i="192"/>
  <c r="N21" i="192"/>
  <c r="N23" i="192"/>
  <c r="N27" i="192"/>
  <c r="N36" i="192"/>
  <c r="N40" i="192"/>
  <c r="N44" i="192"/>
  <c r="N43" i="192"/>
  <c r="N114" i="192"/>
  <c r="N115" i="192"/>
  <c r="N113" i="192"/>
  <c r="N20" i="192"/>
  <c r="J112" i="192"/>
  <c r="I112" i="198"/>
  <c r="J112" i="198" s="1"/>
  <c r="O28" i="192"/>
  <c r="O19" i="198"/>
  <c r="Q20" i="198"/>
  <c r="M95" i="192"/>
  <c r="M87" i="192"/>
  <c r="M79" i="192"/>
  <c r="M82" i="192"/>
  <c r="M74" i="192"/>
  <c r="M58" i="192"/>
  <c r="M111" i="191"/>
  <c r="M59" i="192"/>
  <c r="M53" i="192"/>
  <c r="L52" i="192"/>
  <c r="K52" i="198"/>
  <c r="K113" i="198" s="1"/>
  <c r="L113" i="198" s="1"/>
  <c r="N19" i="192"/>
  <c r="I107" i="197" l="1"/>
  <c r="J107" i="197" s="1"/>
  <c r="J105" i="197"/>
  <c r="L102" i="197"/>
  <c r="K105" i="197"/>
  <c r="N63" i="181"/>
  <c r="R95" i="191"/>
  <c r="R89" i="191"/>
  <c r="R83" i="191"/>
  <c r="R79" i="191"/>
  <c r="R71" i="191"/>
  <c r="R60" i="191"/>
  <c r="R57" i="191"/>
  <c r="R94" i="191"/>
  <c r="R87" i="191"/>
  <c r="R82" i="191"/>
  <c r="R74" i="191"/>
  <c r="R69" i="191"/>
  <c r="R93" i="191"/>
  <c r="R81" i="191"/>
  <c r="R62" i="191"/>
  <c r="R61" i="191"/>
  <c r="R96" i="191"/>
  <c r="R84" i="191"/>
  <c r="R72" i="191"/>
  <c r="R85" i="191"/>
  <c r="R73" i="191"/>
  <c r="R58" i="191"/>
  <c r="R80" i="191"/>
  <c r="R91" i="191"/>
  <c r="R53" i="191"/>
  <c r="R52" i="191"/>
  <c r="R97" i="191"/>
  <c r="R59" i="191"/>
  <c r="K63" i="195"/>
  <c r="L63" i="195" s="1"/>
  <c r="N63" i="194"/>
  <c r="N63" i="161"/>
  <c r="N63" i="180"/>
  <c r="N63" i="164"/>
  <c r="N63" i="189"/>
  <c r="N63" i="174"/>
  <c r="N63" i="170"/>
  <c r="N63" i="184"/>
  <c r="L78" i="198"/>
  <c r="L78" i="189"/>
  <c r="L78" i="191"/>
  <c r="L78" i="188"/>
  <c r="L78" i="187"/>
  <c r="L78" i="186"/>
  <c r="L78" i="185"/>
  <c r="L78" i="181"/>
  <c r="L78" i="179"/>
  <c r="L78" i="178"/>
  <c r="L78" i="176"/>
  <c r="L78" i="194"/>
  <c r="L78" i="184"/>
  <c r="L78" i="183"/>
  <c r="L78" i="180"/>
  <c r="L78" i="175"/>
  <c r="L78" i="169"/>
  <c r="L78" i="168"/>
  <c r="L78" i="165"/>
  <c r="L78" i="173"/>
  <c r="L78" i="172"/>
  <c r="L78" i="190"/>
  <c r="L78" i="167"/>
  <c r="L78" i="174"/>
  <c r="L78" i="164"/>
  <c r="L78" i="170"/>
  <c r="L78" i="161"/>
  <c r="L78" i="159"/>
  <c r="L78" i="158"/>
  <c r="L78" i="163"/>
  <c r="L78" i="118"/>
  <c r="L98" i="198"/>
  <c r="L98" i="194"/>
  <c r="L98" i="191"/>
  <c r="L98" i="188"/>
  <c r="L98" i="190"/>
  <c r="L98" i="189"/>
  <c r="L98" i="183"/>
  <c r="L98" i="180"/>
  <c r="L98" i="175"/>
  <c r="L98" i="185"/>
  <c r="L98" i="181"/>
  <c r="L98" i="179"/>
  <c r="L98" i="176"/>
  <c r="L98" i="174"/>
  <c r="L98" i="172"/>
  <c r="L98" i="167"/>
  <c r="L98" i="186"/>
  <c r="L98" i="187"/>
  <c r="L98" i="168"/>
  <c r="L98" i="165"/>
  <c r="L98" i="164"/>
  <c r="L98" i="170"/>
  <c r="L98" i="184"/>
  <c r="L98" i="178"/>
  <c r="L98" i="169"/>
  <c r="L98" i="173"/>
  <c r="L98" i="163"/>
  <c r="L98" i="161"/>
  <c r="L98" i="159"/>
  <c r="L98" i="118"/>
  <c r="L98" i="158"/>
  <c r="J102" i="15"/>
  <c r="I102" i="192"/>
  <c r="J102" i="192" s="1"/>
  <c r="J70" i="193"/>
  <c r="I70" i="195"/>
  <c r="J70" i="195" s="1"/>
  <c r="J77" i="193"/>
  <c r="I77" i="195"/>
  <c r="J77" i="195" s="1"/>
  <c r="J104" i="193"/>
  <c r="I104" i="195"/>
  <c r="J104" i="195" s="1"/>
  <c r="J98" i="15"/>
  <c r="I98" i="192"/>
  <c r="J98" i="192" s="1"/>
  <c r="J54" i="193"/>
  <c r="I54" i="195"/>
  <c r="J54" i="195" s="1"/>
  <c r="L63" i="15"/>
  <c r="K63" i="192"/>
  <c r="L63" i="192" s="1"/>
  <c r="J88" i="193"/>
  <c r="I88" i="195"/>
  <c r="J88" i="195" s="1"/>
  <c r="J56" i="15"/>
  <c r="I56" i="192"/>
  <c r="J56" i="192" s="1"/>
  <c r="J75" i="193"/>
  <c r="I75" i="195"/>
  <c r="J75" i="195" s="1"/>
  <c r="J78" i="193"/>
  <c r="I78" i="195"/>
  <c r="J78" i="195" s="1"/>
  <c r="J67" i="15"/>
  <c r="I67" i="192"/>
  <c r="J67" i="192" s="1"/>
  <c r="L104" i="198"/>
  <c r="L104" i="191"/>
  <c r="L104" i="194"/>
  <c r="L104" i="188"/>
  <c r="L104" i="190"/>
  <c r="L104" i="189"/>
  <c r="L104" i="187"/>
  <c r="L104" i="186"/>
  <c r="L104" i="183"/>
  <c r="L104" i="180"/>
  <c r="L104" i="175"/>
  <c r="L104" i="185"/>
  <c r="L104" i="184"/>
  <c r="L104" i="181"/>
  <c r="L104" i="179"/>
  <c r="L104" i="176"/>
  <c r="L104" i="174"/>
  <c r="L104" i="172"/>
  <c r="L104" i="167"/>
  <c r="L104" i="173"/>
  <c r="L104" i="170"/>
  <c r="L104" i="168"/>
  <c r="L104" i="165"/>
  <c r="L104" i="178"/>
  <c r="L104" i="164"/>
  <c r="L104" i="169"/>
  <c r="L104" i="163"/>
  <c r="L104" i="161"/>
  <c r="L104" i="159"/>
  <c r="L104" i="158"/>
  <c r="L77" i="198"/>
  <c r="L77" i="191"/>
  <c r="L77" i="190"/>
  <c r="L77" i="188"/>
  <c r="L77" i="189"/>
  <c r="L77" i="183"/>
  <c r="L77" i="180"/>
  <c r="L77" i="175"/>
  <c r="L77" i="185"/>
  <c r="L77" i="181"/>
  <c r="L77" i="179"/>
  <c r="L77" i="176"/>
  <c r="L77" i="174"/>
  <c r="L77" i="172"/>
  <c r="L77" i="167"/>
  <c r="L77" i="194"/>
  <c r="L77" i="187"/>
  <c r="L77" i="186"/>
  <c r="L77" i="168"/>
  <c r="L77" i="165"/>
  <c r="L77" i="173"/>
  <c r="L77" i="169"/>
  <c r="L77" i="184"/>
  <c r="L77" i="178"/>
  <c r="L77" i="170"/>
  <c r="L77" i="164"/>
  <c r="L77" i="161"/>
  <c r="L77" i="159"/>
  <c r="L77" i="158"/>
  <c r="L77" i="163"/>
  <c r="L77" i="118"/>
  <c r="L54" i="198"/>
  <c r="L54" i="194"/>
  <c r="L54" i="191"/>
  <c r="L54" i="188"/>
  <c r="L54" i="190"/>
  <c r="L54" i="186"/>
  <c r="L54" i="185"/>
  <c r="L54" i="183"/>
  <c r="L54" i="180"/>
  <c r="L54" i="179"/>
  <c r="L54" i="178"/>
  <c r="L54" i="175"/>
  <c r="L54" i="189"/>
  <c r="L54" i="184"/>
  <c r="L54" i="181"/>
  <c r="L54" i="176"/>
  <c r="L54" i="170"/>
  <c r="L54" i="169"/>
  <c r="L54" i="167"/>
  <c r="L54" i="173"/>
  <c r="L54" i="172"/>
  <c r="L54" i="187"/>
  <c r="L54" i="174"/>
  <c r="L54" i="168"/>
  <c r="L54" i="164"/>
  <c r="L54" i="165"/>
  <c r="L54" i="161"/>
  <c r="L54" i="159"/>
  <c r="L54" i="163"/>
  <c r="L54" i="158"/>
  <c r="L54" i="118"/>
  <c r="L88" i="198"/>
  <c r="L88" i="189"/>
  <c r="L88" i="191"/>
  <c r="L88" i="188"/>
  <c r="L88" i="185"/>
  <c r="L88" i="181"/>
  <c r="L88" i="179"/>
  <c r="L88" i="178"/>
  <c r="L88" i="176"/>
  <c r="L88" i="183"/>
  <c r="L88" i="180"/>
  <c r="L88" i="175"/>
  <c r="L88" i="169"/>
  <c r="L88" i="168"/>
  <c r="L88" i="165"/>
  <c r="L88" i="190"/>
  <c r="L88" i="184"/>
  <c r="L88" i="172"/>
  <c r="L88" i="170"/>
  <c r="L88" i="186"/>
  <c r="L88" i="173"/>
  <c r="L88" i="167"/>
  <c r="L88" i="194"/>
  <c r="L88" i="174"/>
  <c r="L88" i="187"/>
  <c r="L88" i="164"/>
  <c r="L88" i="163"/>
  <c r="L88" i="158"/>
  <c r="L88" i="118"/>
  <c r="L88" i="161"/>
  <c r="L88" i="159"/>
  <c r="N63" i="158"/>
  <c r="N63" i="15"/>
  <c r="N63" i="185"/>
  <c r="N63" i="173"/>
  <c r="N63" i="183"/>
  <c r="N63" i="168"/>
  <c r="N63" i="167"/>
  <c r="N63" i="176"/>
  <c r="J70" i="15"/>
  <c r="I70" i="192"/>
  <c r="J70" i="192" s="1"/>
  <c r="J100" i="193"/>
  <c r="I100" i="195"/>
  <c r="J100" i="195" s="1"/>
  <c r="J76" i="15"/>
  <c r="I76" i="192"/>
  <c r="J76" i="192" s="1"/>
  <c r="J86" i="15"/>
  <c r="I86" i="192"/>
  <c r="J86" i="192" s="1"/>
  <c r="J56" i="193"/>
  <c r="I56" i="195"/>
  <c r="J56" i="195" s="1"/>
  <c r="J67" i="193"/>
  <c r="I67" i="195"/>
  <c r="J67" i="195" s="1"/>
  <c r="J64" i="193"/>
  <c r="I64" i="195"/>
  <c r="J64" i="195" s="1"/>
  <c r="L75" i="198"/>
  <c r="L75" i="194"/>
  <c r="L75" i="191"/>
  <c r="L75" i="190"/>
  <c r="L75" i="188"/>
  <c r="L75" i="189"/>
  <c r="L75" i="186"/>
  <c r="L75" i="183"/>
  <c r="L75" i="180"/>
  <c r="L75" i="175"/>
  <c r="L75" i="187"/>
  <c r="L75" i="185"/>
  <c r="L75" i="181"/>
  <c r="L75" i="179"/>
  <c r="L75" i="176"/>
  <c r="L75" i="174"/>
  <c r="L75" i="172"/>
  <c r="L75" i="167"/>
  <c r="L75" i="184"/>
  <c r="L75" i="168"/>
  <c r="L75" i="165"/>
  <c r="L75" i="164"/>
  <c r="L75" i="173"/>
  <c r="L75" i="178"/>
  <c r="L75" i="169"/>
  <c r="L75" i="170"/>
  <c r="L75" i="163"/>
  <c r="L75" i="161"/>
  <c r="L75" i="118"/>
  <c r="L75" i="159"/>
  <c r="L75" i="158"/>
  <c r="L90" i="198"/>
  <c r="L90" i="191"/>
  <c r="L90" i="194"/>
  <c r="L90" i="190"/>
  <c r="L90" i="188"/>
  <c r="L90" i="189"/>
  <c r="L90" i="183"/>
  <c r="L90" i="180"/>
  <c r="L90" i="175"/>
  <c r="L90" i="187"/>
  <c r="L90" i="185"/>
  <c r="L90" i="181"/>
  <c r="L90" i="179"/>
  <c r="L90" i="176"/>
  <c r="L90" i="174"/>
  <c r="L90" i="172"/>
  <c r="L90" i="167"/>
  <c r="L90" i="186"/>
  <c r="L90" i="164"/>
  <c r="L90" i="184"/>
  <c r="L90" i="173"/>
  <c r="L90" i="170"/>
  <c r="L90" i="168"/>
  <c r="L90" i="165"/>
  <c r="L90" i="178"/>
  <c r="L90" i="169"/>
  <c r="L90" i="161"/>
  <c r="L90" i="159"/>
  <c r="L90" i="158"/>
  <c r="L90" i="163"/>
  <c r="L90" i="118"/>
  <c r="L64" i="198"/>
  <c r="L64" i="191"/>
  <c r="L64" i="190"/>
  <c r="L64" i="188"/>
  <c r="L64" i="194"/>
  <c r="L64" i="189"/>
  <c r="L64" i="186"/>
  <c r="L64" i="183"/>
  <c r="L64" i="180"/>
  <c r="L64" i="175"/>
  <c r="L64" i="187"/>
  <c r="L64" i="185"/>
  <c r="L64" i="181"/>
  <c r="L64" i="179"/>
  <c r="L64" i="176"/>
  <c r="L64" i="174"/>
  <c r="L64" i="172"/>
  <c r="L64" i="167"/>
  <c r="L64" i="184"/>
  <c r="L64" i="168"/>
  <c r="L64" i="165"/>
  <c r="L64" i="173"/>
  <c r="L64" i="170"/>
  <c r="L64" i="164"/>
  <c r="L64" i="169"/>
  <c r="L64" i="178"/>
  <c r="L64" i="161"/>
  <c r="L64" i="159"/>
  <c r="L64" i="158"/>
  <c r="L64" i="163"/>
  <c r="L64" i="118"/>
  <c r="J103" i="15"/>
  <c r="I103" i="192"/>
  <c r="J103" i="192" s="1"/>
  <c r="J103" i="193"/>
  <c r="I103" i="195"/>
  <c r="J103" i="195" s="1"/>
  <c r="J100" i="15"/>
  <c r="I100" i="192"/>
  <c r="J100" i="192" s="1"/>
  <c r="L100" i="198"/>
  <c r="L100" i="190"/>
  <c r="L100" i="189"/>
  <c r="L100" i="191"/>
  <c r="L100" i="188"/>
  <c r="L100" i="185"/>
  <c r="L100" i="181"/>
  <c r="L100" i="179"/>
  <c r="L100" i="178"/>
  <c r="L100" i="176"/>
  <c r="L100" i="174"/>
  <c r="L100" i="187"/>
  <c r="L100" i="183"/>
  <c r="L100" i="180"/>
  <c r="L100" i="175"/>
  <c r="L100" i="169"/>
  <c r="L100" i="168"/>
  <c r="L100" i="165"/>
  <c r="L100" i="172"/>
  <c r="L100" i="184"/>
  <c r="L100" i="167"/>
  <c r="L100" i="164"/>
  <c r="L100" i="173"/>
  <c r="L100" i="170"/>
  <c r="L100" i="186"/>
  <c r="L100" i="194"/>
  <c r="L100" i="161"/>
  <c r="L100" i="159"/>
  <c r="L100" i="158"/>
  <c r="L100" i="163"/>
  <c r="L66" i="198"/>
  <c r="L66" i="191"/>
  <c r="L66" i="190"/>
  <c r="L66" i="188"/>
  <c r="L66" i="189"/>
  <c r="L66" i="187"/>
  <c r="L66" i="186"/>
  <c r="L66" i="183"/>
  <c r="L66" i="180"/>
  <c r="L66" i="175"/>
  <c r="L66" i="194"/>
  <c r="L66" i="185"/>
  <c r="L66" i="184"/>
  <c r="L66" i="181"/>
  <c r="L66" i="179"/>
  <c r="L66" i="176"/>
  <c r="L66" i="174"/>
  <c r="L66" i="172"/>
  <c r="L66" i="167"/>
  <c r="L66" i="173"/>
  <c r="L66" i="170"/>
  <c r="L66" i="168"/>
  <c r="L66" i="165"/>
  <c r="L66" i="178"/>
  <c r="L66" i="164"/>
  <c r="L66" i="169"/>
  <c r="L66" i="163"/>
  <c r="L66" i="159"/>
  <c r="L66" i="158"/>
  <c r="L66" i="118"/>
  <c r="L66" i="161"/>
  <c r="L103" i="198"/>
  <c r="L103" i="190"/>
  <c r="L103" i="189"/>
  <c r="L103" i="191"/>
  <c r="L103" i="188"/>
  <c r="L103" i="187"/>
  <c r="L103" i="186"/>
  <c r="L103" i="185"/>
  <c r="L103" i="181"/>
  <c r="L103" i="179"/>
  <c r="L103" i="178"/>
  <c r="L103" i="176"/>
  <c r="L103" i="174"/>
  <c r="L103" i="184"/>
  <c r="L103" i="183"/>
  <c r="L103" i="180"/>
  <c r="L103" i="175"/>
  <c r="L103" i="169"/>
  <c r="L103" i="168"/>
  <c r="L103" i="165"/>
  <c r="L103" i="173"/>
  <c r="L103" i="172"/>
  <c r="L103" i="167"/>
  <c r="L103" i="194"/>
  <c r="L103" i="164"/>
  <c r="L103" i="170"/>
  <c r="L103" i="163"/>
  <c r="L103" i="159"/>
  <c r="L103" i="158"/>
  <c r="L103" i="161"/>
  <c r="L70" i="198"/>
  <c r="L70" i="194"/>
  <c r="L70" i="189"/>
  <c r="L70" i="191"/>
  <c r="L70" i="188"/>
  <c r="L70" i="185"/>
  <c r="L70" i="181"/>
  <c r="L70" i="179"/>
  <c r="L70" i="178"/>
  <c r="L70" i="176"/>
  <c r="L70" i="186"/>
  <c r="L70" i="183"/>
  <c r="L70" i="180"/>
  <c r="L70" i="175"/>
  <c r="L70" i="169"/>
  <c r="L70" i="168"/>
  <c r="L70" i="165"/>
  <c r="L70" i="172"/>
  <c r="L70" i="164"/>
  <c r="L70" i="170"/>
  <c r="L70" i="167"/>
  <c r="L70" i="187"/>
  <c r="L70" i="184"/>
  <c r="L70" i="174"/>
  <c r="L70" i="173"/>
  <c r="L70" i="190"/>
  <c r="L70" i="161"/>
  <c r="L70" i="159"/>
  <c r="L70" i="158"/>
  <c r="L70" i="163"/>
  <c r="L70" i="118"/>
  <c r="L67" i="198"/>
  <c r="L67" i="189"/>
  <c r="L67" i="191"/>
  <c r="L67" i="188"/>
  <c r="L67" i="185"/>
  <c r="L67" i="181"/>
  <c r="L67" i="179"/>
  <c r="L67" i="178"/>
  <c r="L67" i="176"/>
  <c r="L67" i="186"/>
  <c r="L67" i="183"/>
  <c r="L67" i="180"/>
  <c r="L67" i="175"/>
  <c r="L67" i="169"/>
  <c r="L67" i="168"/>
  <c r="L67" i="165"/>
  <c r="L67" i="190"/>
  <c r="L67" i="187"/>
  <c r="L67" i="172"/>
  <c r="L67" i="170"/>
  <c r="L67" i="194"/>
  <c r="L67" i="173"/>
  <c r="L67" i="167"/>
  <c r="L67" i="184"/>
  <c r="L67" i="174"/>
  <c r="L67" i="164"/>
  <c r="L67" i="163"/>
  <c r="L67" i="159"/>
  <c r="L67" i="118"/>
  <c r="L67" i="161"/>
  <c r="L67" i="158"/>
  <c r="L76" i="198"/>
  <c r="L76" i="189"/>
  <c r="L76" i="194"/>
  <c r="L76" i="191"/>
  <c r="L76" i="188"/>
  <c r="L76" i="185"/>
  <c r="L76" i="181"/>
  <c r="L76" i="179"/>
  <c r="L76" i="178"/>
  <c r="L76" i="176"/>
  <c r="L76" i="183"/>
  <c r="L76" i="180"/>
  <c r="L76" i="175"/>
  <c r="L76" i="169"/>
  <c r="L76" i="168"/>
  <c r="L76" i="165"/>
  <c r="L76" i="184"/>
  <c r="L76" i="172"/>
  <c r="L76" i="186"/>
  <c r="L76" i="167"/>
  <c r="L76" i="164"/>
  <c r="L76" i="187"/>
  <c r="L76" i="174"/>
  <c r="L76" i="190"/>
  <c r="L76" i="173"/>
  <c r="L76" i="170"/>
  <c r="L76" i="163"/>
  <c r="L76" i="161"/>
  <c r="L76" i="159"/>
  <c r="L76" i="118"/>
  <c r="L76" i="158"/>
  <c r="N63" i="118"/>
  <c r="N63" i="163"/>
  <c r="N63" i="190"/>
  <c r="N63" i="186"/>
  <c r="N63" i="187"/>
  <c r="N63" i="178"/>
  <c r="N63" i="169"/>
  <c r="N63" i="179"/>
  <c r="J68" i="15"/>
  <c r="I68" i="192"/>
  <c r="J68" i="192" s="1"/>
  <c r="J68" i="193"/>
  <c r="I68" i="195"/>
  <c r="J68" i="195" s="1"/>
  <c r="J66" i="15"/>
  <c r="I66" i="192"/>
  <c r="J66" i="192" s="1"/>
  <c r="J66" i="193"/>
  <c r="I66" i="195"/>
  <c r="J66" i="195" s="1"/>
  <c r="J76" i="193"/>
  <c r="I76" i="195"/>
  <c r="J76" i="195" s="1"/>
  <c r="J77" i="15"/>
  <c r="I77" i="192"/>
  <c r="J77" i="192" s="1"/>
  <c r="J104" i="15"/>
  <c r="I104" i="192"/>
  <c r="J104" i="192" s="1"/>
  <c r="J98" i="193"/>
  <c r="I98" i="195"/>
  <c r="J98" i="195" s="1"/>
  <c r="J65" i="15"/>
  <c r="I65" i="192"/>
  <c r="J65" i="192" s="1"/>
  <c r="J65" i="193"/>
  <c r="I65" i="195"/>
  <c r="J65" i="195" s="1"/>
  <c r="J90" i="15"/>
  <c r="I90" i="192"/>
  <c r="J90" i="192" s="1"/>
  <c r="J75" i="15"/>
  <c r="I75" i="192"/>
  <c r="J75" i="192" s="1"/>
  <c r="J92" i="15"/>
  <c r="I92" i="192"/>
  <c r="J92" i="192" s="1"/>
  <c r="L86" i="198"/>
  <c r="L86" i="194"/>
  <c r="L86" i="191"/>
  <c r="L86" i="190"/>
  <c r="L86" i="188"/>
  <c r="L86" i="189"/>
  <c r="L86" i="187"/>
  <c r="L86" i="186"/>
  <c r="L86" i="183"/>
  <c r="L86" i="180"/>
  <c r="L86" i="175"/>
  <c r="L86" i="185"/>
  <c r="L86" i="184"/>
  <c r="L86" i="181"/>
  <c r="L86" i="179"/>
  <c r="L86" i="176"/>
  <c r="L86" i="174"/>
  <c r="L86" i="172"/>
  <c r="L86" i="167"/>
  <c r="L86" i="173"/>
  <c r="L86" i="170"/>
  <c r="L86" i="168"/>
  <c r="L86" i="165"/>
  <c r="L86" i="178"/>
  <c r="L86" i="169"/>
  <c r="L86" i="164"/>
  <c r="L86" i="163"/>
  <c r="L86" i="159"/>
  <c r="L86" i="158"/>
  <c r="L86" i="161"/>
  <c r="L86" i="118"/>
  <c r="L56" i="198"/>
  <c r="L56" i="189"/>
  <c r="L56" i="191"/>
  <c r="L56" i="188"/>
  <c r="L56" i="185"/>
  <c r="L56" i="181"/>
  <c r="L56" i="179"/>
  <c r="L56" i="178"/>
  <c r="L56" i="176"/>
  <c r="L56" i="186"/>
  <c r="L56" i="183"/>
  <c r="L56" i="180"/>
  <c r="L56" i="175"/>
  <c r="L56" i="169"/>
  <c r="L56" i="168"/>
  <c r="L56" i="165"/>
  <c r="L56" i="172"/>
  <c r="L56" i="167"/>
  <c r="L56" i="164"/>
  <c r="L56" i="194"/>
  <c r="L56" i="187"/>
  <c r="L56" i="174"/>
  <c r="L56" i="173"/>
  <c r="L56" i="170"/>
  <c r="L56" i="184"/>
  <c r="L56" i="190"/>
  <c r="L56" i="163"/>
  <c r="L56" i="161"/>
  <c r="L56" i="158"/>
  <c r="L56" i="118"/>
  <c r="L56" i="159"/>
  <c r="J102" i="193"/>
  <c r="I102" i="195"/>
  <c r="J102" i="195" s="1"/>
  <c r="L92" i="198"/>
  <c r="L92" i="194"/>
  <c r="L92" i="189"/>
  <c r="L92" i="191"/>
  <c r="L92" i="188"/>
  <c r="L92" i="185"/>
  <c r="L92" i="181"/>
  <c r="L92" i="179"/>
  <c r="L92" i="178"/>
  <c r="L92" i="176"/>
  <c r="L92" i="174"/>
  <c r="L92" i="183"/>
  <c r="L92" i="180"/>
  <c r="L92" i="175"/>
  <c r="L92" i="169"/>
  <c r="L92" i="168"/>
  <c r="L92" i="165"/>
  <c r="L92" i="186"/>
  <c r="L92" i="184"/>
  <c r="L92" i="172"/>
  <c r="L92" i="164"/>
  <c r="L92" i="170"/>
  <c r="L92" i="167"/>
  <c r="L92" i="187"/>
  <c r="L92" i="173"/>
  <c r="L92" i="190"/>
  <c r="L92" i="161"/>
  <c r="L92" i="159"/>
  <c r="L92" i="158"/>
  <c r="L92" i="163"/>
  <c r="L92" i="118"/>
  <c r="L65" i="198"/>
  <c r="L65" i="189"/>
  <c r="L65" i="194"/>
  <c r="L65" i="191"/>
  <c r="L65" i="188"/>
  <c r="L65" i="187"/>
  <c r="L65" i="185"/>
  <c r="L65" i="181"/>
  <c r="L65" i="179"/>
  <c r="L65" i="178"/>
  <c r="L65" i="176"/>
  <c r="L65" i="186"/>
  <c r="L65" i="184"/>
  <c r="L65" i="183"/>
  <c r="L65" i="180"/>
  <c r="L65" i="175"/>
  <c r="L65" i="169"/>
  <c r="L65" i="168"/>
  <c r="L65" i="165"/>
  <c r="L65" i="173"/>
  <c r="L65" i="172"/>
  <c r="L65" i="190"/>
  <c r="L65" i="167"/>
  <c r="L65" i="164"/>
  <c r="L65" i="170"/>
  <c r="L65" i="174"/>
  <c r="L65" i="161"/>
  <c r="L65" i="159"/>
  <c r="L65" i="158"/>
  <c r="L65" i="163"/>
  <c r="L65" i="118"/>
  <c r="L102" i="198"/>
  <c r="L102" i="194"/>
  <c r="L102" i="191"/>
  <c r="L102" i="188"/>
  <c r="L102" i="190"/>
  <c r="L102" i="189"/>
  <c r="L102" i="183"/>
  <c r="L102" i="180"/>
  <c r="L102" i="175"/>
  <c r="L102" i="186"/>
  <c r="L102" i="185"/>
  <c r="L102" i="181"/>
  <c r="L102" i="179"/>
  <c r="L102" i="176"/>
  <c r="L102" i="174"/>
  <c r="L102" i="172"/>
  <c r="L102" i="167"/>
  <c r="L102" i="187"/>
  <c r="L102" i="168"/>
  <c r="L102" i="165"/>
  <c r="L102" i="184"/>
  <c r="L102" i="173"/>
  <c r="L102" i="170"/>
  <c r="L102" i="164"/>
  <c r="L102" i="169"/>
  <c r="L102" i="178"/>
  <c r="L102" i="161"/>
  <c r="L102" i="159"/>
  <c r="L102" i="158"/>
  <c r="L102" i="163"/>
  <c r="L68" i="198"/>
  <c r="L68" i="194"/>
  <c r="L68" i="191"/>
  <c r="L68" i="190"/>
  <c r="L68" i="188"/>
  <c r="L68" i="189"/>
  <c r="L68" i="186"/>
  <c r="L68" i="183"/>
  <c r="L68" i="180"/>
  <c r="L68" i="175"/>
  <c r="L68" i="185"/>
  <c r="L68" i="181"/>
  <c r="L68" i="179"/>
  <c r="L68" i="176"/>
  <c r="L68" i="174"/>
  <c r="L68" i="172"/>
  <c r="L68" i="167"/>
  <c r="L68" i="184"/>
  <c r="L68" i="164"/>
  <c r="L68" i="173"/>
  <c r="L68" i="170"/>
  <c r="L68" i="168"/>
  <c r="L68" i="165"/>
  <c r="L68" i="187"/>
  <c r="L68" i="178"/>
  <c r="L68" i="169"/>
  <c r="L68" i="161"/>
  <c r="L68" i="159"/>
  <c r="L68" i="158"/>
  <c r="L68" i="163"/>
  <c r="L68" i="118"/>
  <c r="N63" i="159"/>
  <c r="N63" i="165"/>
  <c r="N63" i="175"/>
  <c r="N63" i="188"/>
  <c r="N63" i="191"/>
  <c r="N63" i="172"/>
  <c r="J86" i="193"/>
  <c r="I86" i="195"/>
  <c r="J86" i="195" s="1"/>
  <c r="J54" i="15"/>
  <c r="I54" i="192"/>
  <c r="J54" i="192" s="1"/>
  <c r="J88" i="15"/>
  <c r="I88" i="192"/>
  <c r="J88" i="192" s="1"/>
  <c r="J90" i="193"/>
  <c r="I90" i="195"/>
  <c r="J90" i="195" s="1"/>
  <c r="J78" i="15"/>
  <c r="I78" i="192"/>
  <c r="J78" i="192" s="1"/>
  <c r="J64" i="15"/>
  <c r="I64" i="192"/>
  <c r="J64" i="192" s="1"/>
  <c r="J92" i="193"/>
  <c r="I92" i="195"/>
  <c r="J92" i="195" s="1"/>
  <c r="J99" i="15"/>
  <c r="I99" i="192"/>
  <c r="J99" i="192" s="1"/>
  <c r="L99" i="191"/>
  <c r="L99" i="190"/>
  <c r="L99" i="188"/>
  <c r="L99" i="189"/>
  <c r="L99" i="187"/>
  <c r="L99" i="186"/>
  <c r="L99" i="185"/>
  <c r="L99" i="194"/>
  <c r="L99" i="183"/>
  <c r="L99" i="180"/>
  <c r="L99" i="178"/>
  <c r="L99" i="175"/>
  <c r="L99" i="173"/>
  <c r="L99" i="170"/>
  <c r="L99" i="168"/>
  <c r="L99" i="165"/>
  <c r="L99" i="184"/>
  <c r="L99" i="181"/>
  <c r="L99" i="179"/>
  <c r="L99" i="176"/>
  <c r="L99" i="174"/>
  <c r="L99" i="172"/>
  <c r="L99" i="169"/>
  <c r="L99" i="167"/>
  <c r="L99" i="164"/>
  <c r="L99" i="161"/>
  <c r="L99" i="163"/>
  <c r="L99" i="159"/>
  <c r="L99" i="118"/>
  <c r="L99" i="158"/>
  <c r="L99" i="198"/>
  <c r="J99" i="193"/>
  <c r="I99" i="195"/>
  <c r="J99" i="195" s="1"/>
  <c r="N97" i="198"/>
  <c r="N60" i="198"/>
  <c r="N61" i="198"/>
  <c r="N73" i="198"/>
  <c r="N89" i="198"/>
  <c r="N53" i="198"/>
  <c r="N79" i="198"/>
  <c r="N95" i="198"/>
  <c r="N71" i="198"/>
  <c r="N58" i="198"/>
  <c r="N87" i="198"/>
  <c r="N82" i="198"/>
  <c r="N83" i="198"/>
  <c r="N96" i="198"/>
  <c r="N57" i="198"/>
  <c r="N72" i="198"/>
  <c r="N85" i="198"/>
  <c r="N69" i="198"/>
  <c r="N84" i="198"/>
  <c r="N81" i="198"/>
  <c r="N62" i="198"/>
  <c r="N19" i="198"/>
  <c r="N59" i="198"/>
  <c r="N74" i="198"/>
  <c r="N63" i="198"/>
  <c r="N91" i="198"/>
  <c r="N80" i="198"/>
  <c r="N93" i="198"/>
  <c r="N94" i="198"/>
  <c r="N58" i="192"/>
  <c r="N61" i="192"/>
  <c r="N60" i="192"/>
  <c r="N73" i="192"/>
  <c r="N89" i="192"/>
  <c r="N24" i="198"/>
  <c r="N32" i="198"/>
  <c r="N37" i="198"/>
  <c r="N41" i="198"/>
  <c r="N45" i="198"/>
  <c r="N21" i="198"/>
  <c r="N26" i="198"/>
  <c r="N39" i="198"/>
  <c r="N43" i="198"/>
  <c r="N36" i="198"/>
  <c r="N44" i="198"/>
  <c r="N23" i="198"/>
  <c r="N38" i="198"/>
  <c r="N46" i="198"/>
  <c r="N25" i="198"/>
  <c r="N28" i="198"/>
  <c r="N40" i="198"/>
  <c r="N27" i="198"/>
  <c r="N42" i="198"/>
  <c r="N114" i="198"/>
  <c r="N115" i="198"/>
  <c r="N20" i="198"/>
  <c r="N112" i="191"/>
  <c r="M112" i="192"/>
  <c r="N91" i="192"/>
  <c r="Q28" i="192"/>
  <c r="Q19" i="198"/>
  <c r="O93" i="192"/>
  <c r="O91" i="192"/>
  <c r="O84" i="192"/>
  <c r="O87" i="192"/>
  <c r="O79" i="192"/>
  <c r="O71" i="192"/>
  <c r="O112" i="191"/>
  <c r="O62" i="192"/>
  <c r="U20" i="192"/>
  <c r="N79" i="192"/>
  <c r="M116" i="191"/>
  <c r="N116" i="191" s="1"/>
  <c r="N111" i="191"/>
  <c r="M111" i="192"/>
  <c r="N74" i="192"/>
  <c r="N87" i="192"/>
  <c r="N53" i="192"/>
  <c r="O28" i="198"/>
  <c r="N71" i="192"/>
  <c r="R23" i="191"/>
  <c r="R27" i="191"/>
  <c r="R28" i="191"/>
  <c r="R36" i="191"/>
  <c r="R40" i="191"/>
  <c r="R44" i="191"/>
  <c r="R24" i="191"/>
  <c r="R32" i="191"/>
  <c r="R37" i="191"/>
  <c r="R41" i="191"/>
  <c r="R45" i="191"/>
  <c r="R25" i="191"/>
  <c r="R38" i="191"/>
  <c r="R42" i="191"/>
  <c r="R46" i="191"/>
  <c r="R21" i="191"/>
  <c r="R26" i="191"/>
  <c r="R39" i="191"/>
  <c r="R43" i="191"/>
  <c r="R114" i="191"/>
  <c r="R115" i="191"/>
  <c r="R113" i="191"/>
  <c r="R20" i="191"/>
  <c r="O82" i="192"/>
  <c r="O74" i="192"/>
  <c r="O85" i="192"/>
  <c r="O69" i="192"/>
  <c r="O61" i="192"/>
  <c r="O60" i="192"/>
  <c r="O53" i="192"/>
  <c r="N80" i="192"/>
  <c r="N93" i="192"/>
  <c r="N94" i="192"/>
  <c r="N82" i="192"/>
  <c r="N95" i="192"/>
  <c r="P21" i="192"/>
  <c r="P23" i="192"/>
  <c r="P27" i="192"/>
  <c r="P36" i="192"/>
  <c r="P40" i="192"/>
  <c r="P44" i="192"/>
  <c r="P24" i="192"/>
  <c r="P32" i="192"/>
  <c r="P37" i="192"/>
  <c r="P41" i="192"/>
  <c r="P45" i="192"/>
  <c r="P25" i="192"/>
  <c r="P38" i="192"/>
  <c r="P42" i="192"/>
  <c r="P26" i="192"/>
  <c r="P28" i="192"/>
  <c r="P39" i="192"/>
  <c r="P43" i="192"/>
  <c r="P46" i="192"/>
  <c r="P115" i="192"/>
  <c r="P113" i="192"/>
  <c r="P114" i="192"/>
  <c r="P20" i="192"/>
  <c r="I116" i="198"/>
  <c r="J116" i="198" s="1"/>
  <c r="J111" i="198"/>
  <c r="N69" i="192"/>
  <c r="N84" i="192"/>
  <c r="N81" i="192"/>
  <c r="N97" i="192"/>
  <c r="L111" i="192"/>
  <c r="K116" i="192"/>
  <c r="L116" i="192" s="1"/>
  <c r="K111" i="198"/>
  <c r="N83" i="192"/>
  <c r="N96" i="192"/>
  <c r="S28" i="191"/>
  <c r="S19" i="192"/>
  <c r="L112" i="192"/>
  <c r="K112" i="198"/>
  <c r="L112" i="198" s="1"/>
  <c r="O97" i="192"/>
  <c r="O80" i="192"/>
  <c r="O72" i="192"/>
  <c r="O83" i="192"/>
  <c r="O111" i="191"/>
  <c r="O59" i="192"/>
  <c r="O58" i="192"/>
  <c r="L52" i="198"/>
  <c r="N59" i="192"/>
  <c r="P19" i="192"/>
  <c r="N52" i="192"/>
  <c r="M52" i="198"/>
  <c r="M113" i="198" s="1"/>
  <c r="N113" i="198" s="1"/>
  <c r="N62" i="192"/>
  <c r="O96" i="192"/>
  <c r="O95" i="192"/>
  <c r="O94" i="192"/>
  <c r="O89" i="192"/>
  <c r="O81" i="192"/>
  <c r="O73" i="192"/>
  <c r="O57" i="192"/>
  <c r="O52" i="192"/>
  <c r="N57" i="192"/>
  <c r="N72" i="192"/>
  <c r="N85" i="192"/>
  <c r="S20" i="198"/>
  <c r="K107" i="197" l="1"/>
  <c r="L107" i="197" s="1"/>
  <c r="L105" i="197"/>
  <c r="P63" i="190"/>
  <c r="N102" i="197"/>
  <c r="M105" i="197"/>
  <c r="T94" i="191"/>
  <c r="T87" i="191"/>
  <c r="T82" i="191"/>
  <c r="T74" i="191"/>
  <c r="T69" i="191"/>
  <c r="T53" i="191"/>
  <c r="T93" i="191"/>
  <c r="T85" i="191"/>
  <c r="T81" i="191"/>
  <c r="T73" i="191"/>
  <c r="T62" i="191"/>
  <c r="T96" i="191"/>
  <c r="T89" i="191"/>
  <c r="T84" i="191"/>
  <c r="T79" i="191"/>
  <c r="T72" i="191"/>
  <c r="T57" i="191"/>
  <c r="T58" i="191"/>
  <c r="T95" i="191"/>
  <c r="T91" i="191"/>
  <c r="T83" i="191"/>
  <c r="T80" i="191"/>
  <c r="T71" i="191"/>
  <c r="T60" i="191"/>
  <c r="T52" i="191"/>
  <c r="T61" i="191"/>
  <c r="T97" i="191"/>
  <c r="T59" i="191"/>
  <c r="M63" i="195"/>
  <c r="N63" i="195" s="1"/>
  <c r="P63" i="15"/>
  <c r="P63" i="170"/>
  <c r="P63" i="174"/>
  <c r="P63" i="186"/>
  <c r="P63" i="183"/>
  <c r="P63" i="184"/>
  <c r="P63" i="159"/>
  <c r="P63" i="187"/>
  <c r="P63" i="167"/>
  <c r="P63" i="173"/>
  <c r="P63" i="179"/>
  <c r="P63" i="189"/>
  <c r="P63" i="163"/>
  <c r="P63" i="165"/>
  <c r="P63" i="181"/>
  <c r="P63" i="176"/>
  <c r="P63" i="180"/>
  <c r="P63" i="194"/>
  <c r="P63" i="118"/>
  <c r="P63" i="161"/>
  <c r="P63" i="178"/>
  <c r="P63" i="191"/>
  <c r="P63" i="188"/>
  <c r="P63" i="193"/>
  <c r="N63" i="193"/>
  <c r="N75" i="198"/>
  <c r="N75" i="194"/>
  <c r="N75" i="187"/>
  <c r="N75" i="184"/>
  <c r="N75" i="191"/>
  <c r="N75" i="190"/>
  <c r="N75" i="188"/>
  <c r="N75" i="173"/>
  <c r="N75" i="189"/>
  <c r="N75" i="185"/>
  <c r="N75" i="168"/>
  <c r="N75" i="167"/>
  <c r="N75" i="165"/>
  <c r="N75" i="164"/>
  <c r="N75" i="181"/>
  <c r="N75" i="179"/>
  <c r="N75" i="178"/>
  <c r="N75" i="176"/>
  <c r="N75" i="174"/>
  <c r="N75" i="170"/>
  <c r="N75" i="172"/>
  <c r="N75" i="169"/>
  <c r="N75" i="180"/>
  <c r="N75" i="186"/>
  <c r="N75" i="183"/>
  <c r="N75" i="175"/>
  <c r="N75" i="161"/>
  <c r="N75" i="159"/>
  <c r="N75" i="158"/>
  <c r="N75" i="163"/>
  <c r="N75" i="118"/>
  <c r="N77" i="198"/>
  <c r="N77" i="194"/>
  <c r="N77" i="187"/>
  <c r="N77" i="186"/>
  <c r="N77" i="184"/>
  <c r="N77" i="190"/>
  <c r="N77" i="188"/>
  <c r="N77" i="173"/>
  <c r="N77" i="185"/>
  <c r="N77" i="168"/>
  <c r="N77" i="167"/>
  <c r="N77" i="165"/>
  <c r="N77" i="181"/>
  <c r="N77" i="179"/>
  <c r="N77" i="178"/>
  <c r="N77" i="176"/>
  <c r="N77" i="174"/>
  <c r="N77" i="164"/>
  <c r="N77" i="191"/>
  <c r="N77" i="189"/>
  <c r="N77" i="183"/>
  <c r="N77" i="175"/>
  <c r="N77" i="172"/>
  <c r="N77" i="169"/>
  <c r="N77" i="170"/>
  <c r="N77" i="180"/>
  <c r="N77" i="161"/>
  <c r="N77" i="163"/>
  <c r="N77" i="159"/>
  <c r="N77" i="158"/>
  <c r="N77" i="118"/>
  <c r="N86" i="198"/>
  <c r="N86" i="194"/>
  <c r="N86" i="187"/>
  <c r="N86" i="186"/>
  <c r="N86" i="184"/>
  <c r="N86" i="191"/>
  <c r="N86" i="190"/>
  <c r="N86" i="188"/>
  <c r="N86" i="173"/>
  <c r="N86" i="185"/>
  <c r="N86" i="168"/>
  <c r="N86" i="167"/>
  <c r="N86" i="165"/>
  <c r="N86" i="181"/>
  <c r="N86" i="179"/>
  <c r="N86" i="178"/>
  <c r="N86" i="176"/>
  <c r="N86" i="174"/>
  <c r="N86" i="180"/>
  <c r="N86" i="172"/>
  <c r="N86" i="189"/>
  <c r="N86" i="183"/>
  <c r="N86" i="175"/>
  <c r="N86" i="169"/>
  <c r="N86" i="164"/>
  <c r="N86" i="170"/>
  <c r="N86" i="161"/>
  <c r="N86" i="159"/>
  <c r="N86" i="158"/>
  <c r="N86" i="163"/>
  <c r="N86" i="118"/>
  <c r="L68" i="15"/>
  <c r="K68" i="192"/>
  <c r="L68" i="192" s="1"/>
  <c r="L68" i="193"/>
  <c r="K68" i="195"/>
  <c r="L68" i="195" s="1"/>
  <c r="L56" i="193"/>
  <c r="K56" i="195"/>
  <c r="L56" i="195" s="1"/>
  <c r="L70" i="193"/>
  <c r="K70" i="195"/>
  <c r="L70" i="195" s="1"/>
  <c r="L103" i="193"/>
  <c r="K103" i="195"/>
  <c r="L103" i="195" s="1"/>
  <c r="L90" i="15"/>
  <c r="K90" i="192"/>
  <c r="L90" i="192" s="1"/>
  <c r="L77" i="193"/>
  <c r="K77" i="195"/>
  <c r="L77" i="195" s="1"/>
  <c r="L104" i="193"/>
  <c r="K104" i="195"/>
  <c r="L104" i="195" s="1"/>
  <c r="L98" i="193"/>
  <c r="K98" i="195"/>
  <c r="L98" i="195" s="1"/>
  <c r="L78" i="15"/>
  <c r="K78" i="192"/>
  <c r="L78" i="192" s="1"/>
  <c r="N78" i="198"/>
  <c r="N78" i="194"/>
  <c r="N78" i="189"/>
  <c r="N78" i="170"/>
  <c r="N78" i="164"/>
  <c r="N78" i="190"/>
  <c r="N78" i="188"/>
  <c r="N78" i="184"/>
  <c r="N78" i="168"/>
  <c r="N78" i="167"/>
  <c r="N78" i="165"/>
  <c r="N78" i="187"/>
  <c r="N78" i="183"/>
  <c r="N78" i="180"/>
  <c r="N78" i="175"/>
  <c r="N78" i="174"/>
  <c r="N78" i="186"/>
  <c r="N78" i="178"/>
  <c r="N78" i="172"/>
  <c r="N78" i="191"/>
  <c r="N78" i="179"/>
  <c r="N78" i="169"/>
  <c r="N78" i="185"/>
  <c r="N78" i="181"/>
  <c r="N78" i="173"/>
  <c r="N78" i="176"/>
  <c r="N78" i="161"/>
  <c r="N78" i="159"/>
  <c r="N78" i="158"/>
  <c r="N78" i="163"/>
  <c r="N78" i="118"/>
  <c r="N103" i="198"/>
  <c r="N103" i="194"/>
  <c r="N103" i="189"/>
  <c r="N103" i="187"/>
  <c r="N103" i="170"/>
  <c r="N103" i="164"/>
  <c r="N103" i="188"/>
  <c r="N103" i="168"/>
  <c r="N103" i="167"/>
  <c r="N103" i="165"/>
  <c r="N103" i="184"/>
  <c r="N103" i="183"/>
  <c r="N103" i="180"/>
  <c r="N103" i="175"/>
  <c r="N103" i="190"/>
  <c r="N103" i="178"/>
  <c r="N103" i="173"/>
  <c r="N103" i="172"/>
  <c r="N103" i="191"/>
  <c r="N103" i="179"/>
  <c r="N103" i="169"/>
  <c r="N103" i="185"/>
  <c r="N103" i="181"/>
  <c r="N103" i="174"/>
  <c r="N103" i="186"/>
  <c r="N103" i="176"/>
  <c r="N103" i="161"/>
  <c r="N103" i="159"/>
  <c r="N103" i="158"/>
  <c r="N103" i="163"/>
  <c r="N70" i="198"/>
  <c r="N70" i="194"/>
  <c r="N70" i="189"/>
  <c r="N70" i="170"/>
  <c r="N70" i="164"/>
  <c r="N70" i="186"/>
  <c r="N70" i="168"/>
  <c r="N70" i="167"/>
  <c r="N70" i="165"/>
  <c r="N70" i="187"/>
  <c r="N70" i="183"/>
  <c r="N70" i="180"/>
  <c r="N70" i="175"/>
  <c r="N70" i="174"/>
  <c r="N70" i="173"/>
  <c r="N70" i="185"/>
  <c r="N70" i="184"/>
  <c r="N70" i="181"/>
  <c r="N70" i="172"/>
  <c r="N70" i="191"/>
  <c r="N70" i="188"/>
  <c r="N70" i="176"/>
  <c r="N70" i="169"/>
  <c r="N70" i="190"/>
  <c r="N70" i="178"/>
  <c r="N70" i="179"/>
  <c r="N70" i="161"/>
  <c r="N70" i="159"/>
  <c r="N70" i="158"/>
  <c r="N70" i="118"/>
  <c r="N70" i="163"/>
  <c r="N67" i="198"/>
  <c r="N67" i="194"/>
  <c r="N67" i="187"/>
  <c r="N67" i="191"/>
  <c r="N67" i="189"/>
  <c r="N67" i="184"/>
  <c r="N67" i="170"/>
  <c r="N67" i="164"/>
  <c r="N67" i="186"/>
  <c r="N67" i="173"/>
  <c r="N67" i="168"/>
  <c r="N67" i="167"/>
  <c r="N67" i="165"/>
  <c r="N67" i="183"/>
  <c r="N67" i="180"/>
  <c r="N67" i="175"/>
  <c r="N67" i="174"/>
  <c r="N67" i="188"/>
  <c r="N67" i="176"/>
  <c r="N67" i="172"/>
  <c r="N67" i="190"/>
  <c r="N67" i="178"/>
  <c r="N67" i="169"/>
  <c r="N67" i="179"/>
  <c r="N67" i="185"/>
  <c r="N67" i="181"/>
  <c r="N67" i="163"/>
  <c r="N67" i="159"/>
  <c r="N67" i="158"/>
  <c r="N67" i="161"/>
  <c r="N67" i="118"/>
  <c r="N76" i="198"/>
  <c r="N76" i="194"/>
  <c r="N76" i="191"/>
  <c r="N76" i="189"/>
  <c r="N76" i="186"/>
  <c r="N76" i="170"/>
  <c r="N76" i="164"/>
  <c r="N76" i="168"/>
  <c r="N76" i="167"/>
  <c r="N76" i="165"/>
  <c r="N76" i="190"/>
  <c r="N76" i="188"/>
  <c r="N76" i="187"/>
  <c r="N76" i="183"/>
  <c r="N76" i="180"/>
  <c r="N76" i="175"/>
  <c r="N76" i="174"/>
  <c r="N76" i="179"/>
  <c r="N76" i="172"/>
  <c r="N76" i="185"/>
  <c r="N76" i="181"/>
  <c r="N76" i="173"/>
  <c r="N76" i="169"/>
  <c r="N76" i="176"/>
  <c r="N76" i="184"/>
  <c r="N76" i="178"/>
  <c r="N76" i="163"/>
  <c r="N76" i="161"/>
  <c r="N76" i="159"/>
  <c r="N76" i="158"/>
  <c r="N76" i="118"/>
  <c r="P63" i="158"/>
  <c r="P63" i="168"/>
  <c r="P63" i="172"/>
  <c r="P63" i="175"/>
  <c r="P63" i="164"/>
  <c r="P63" i="169"/>
  <c r="P63" i="185"/>
  <c r="M63" i="192"/>
  <c r="N63" i="192" s="1"/>
  <c r="L76" i="15"/>
  <c r="K76" i="192"/>
  <c r="L76" i="192" s="1"/>
  <c r="L67" i="15"/>
  <c r="K67" i="192"/>
  <c r="L67" i="192" s="1"/>
  <c r="L66" i="15"/>
  <c r="K66" i="192"/>
  <c r="L66" i="192" s="1"/>
  <c r="L64" i="193"/>
  <c r="K64" i="195"/>
  <c r="L64" i="195" s="1"/>
  <c r="L54" i="193"/>
  <c r="K54" i="195"/>
  <c r="L54" i="195" s="1"/>
  <c r="N88" i="198"/>
  <c r="N88" i="194"/>
  <c r="N88" i="187"/>
  <c r="N88" i="186"/>
  <c r="N88" i="191"/>
  <c r="N88" i="189"/>
  <c r="N88" i="184"/>
  <c r="N88" i="170"/>
  <c r="N88" i="164"/>
  <c r="N88" i="173"/>
  <c r="N88" i="168"/>
  <c r="N88" i="167"/>
  <c r="N88" i="165"/>
  <c r="N88" i="183"/>
  <c r="N88" i="180"/>
  <c r="N88" i="175"/>
  <c r="N88" i="174"/>
  <c r="N88" i="176"/>
  <c r="N88" i="172"/>
  <c r="N88" i="178"/>
  <c r="N88" i="169"/>
  <c r="N88" i="188"/>
  <c r="N88" i="179"/>
  <c r="N88" i="190"/>
  <c r="N88" i="185"/>
  <c r="N88" i="181"/>
  <c r="N88" i="163"/>
  <c r="N88" i="159"/>
  <c r="N88" i="158"/>
  <c r="N88" i="161"/>
  <c r="N88" i="118"/>
  <c r="L102" i="15"/>
  <c r="K102" i="192"/>
  <c r="L102" i="192" s="1"/>
  <c r="L76" i="193"/>
  <c r="K76" i="195"/>
  <c r="L76" i="195" s="1"/>
  <c r="L67" i="193"/>
  <c r="K67" i="195"/>
  <c r="L67" i="195" s="1"/>
  <c r="L103" i="15"/>
  <c r="K103" i="192"/>
  <c r="L103" i="192" s="1"/>
  <c r="N65" i="198"/>
  <c r="N65" i="194"/>
  <c r="N65" i="189"/>
  <c r="N65" i="170"/>
  <c r="N65" i="164"/>
  <c r="N65" i="190"/>
  <c r="N65" i="188"/>
  <c r="N65" i="186"/>
  <c r="N65" i="168"/>
  <c r="N65" i="167"/>
  <c r="N65" i="165"/>
  <c r="N65" i="187"/>
  <c r="N65" i="183"/>
  <c r="N65" i="180"/>
  <c r="N65" i="175"/>
  <c r="N65" i="174"/>
  <c r="N65" i="178"/>
  <c r="N65" i="173"/>
  <c r="N65" i="172"/>
  <c r="N65" i="191"/>
  <c r="N65" i="179"/>
  <c r="N65" i="169"/>
  <c r="N65" i="185"/>
  <c r="N65" i="181"/>
  <c r="N65" i="184"/>
  <c r="N65" i="176"/>
  <c r="N65" i="161"/>
  <c r="N65" i="159"/>
  <c r="N65" i="158"/>
  <c r="N65" i="163"/>
  <c r="N65" i="118"/>
  <c r="N68" i="198"/>
  <c r="N68" i="194"/>
  <c r="N68" i="187"/>
  <c r="N68" i="184"/>
  <c r="N68" i="190"/>
  <c r="N68" i="188"/>
  <c r="N68" i="173"/>
  <c r="N68" i="185"/>
  <c r="N68" i="170"/>
  <c r="N68" i="168"/>
  <c r="N68" i="167"/>
  <c r="N68" i="165"/>
  <c r="N68" i="189"/>
  <c r="N68" i="181"/>
  <c r="N68" i="179"/>
  <c r="N68" i="178"/>
  <c r="N68" i="176"/>
  <c r="N68" i="174"/>
  <c r="N68" i="191"/>
  <c r="N68" i="172"/>
  <c r="N68" i="180"/>
  <c r="N68" i="169"/>
  <c r="N68" i="164"/>
  <c r="N68" i="186"/>
  <c r="N68" i="183"/>
  <c r="N68" i="175"/>
  <c r="N68" i="161"/>
  <c r="N68" i="118"/>
  <c r="N68" i="163"/>
  <c r="N68" i="159"/>
  <c r="N68" i="158"/>
  <c r="L65" i="15"/>
  <c r="K65" i="192"/>
  <c r="L65" i="192" s="1"/>
  <c r="L92" i="15"/>
  <c r="K92" i="192"/>
  <c r="L92" i="192" s="1"/>
  <c r="L86" i="15"/>
  <c r="K86" i="192"/>
  <c r="L86" i="192" s="1"/>
  <c r="L66" i="193"/>
  <c r="K66" i="195"/>
  <c r="L66" i="195" s="1"/>
  <c r="L90" i="193"/>
  <c r="K90" i="195"/>
  <c r="L90" i="195" s="1"/>
  <c r="L75" i="193"/>
  <c r="K75" i="195"/>
  <c r="L75" i="195" s="1"/>
  <c r="L88" i="193"/>
  <c r="K88" i="195"/>
  <c r="L88" i="195" s="1"/>
  <c r="L77" i="15"/>
  <c r="K77" i="192"/>
  <c r="L77" i="192" s="1"/>
  <c r="L78" i="193"/>
  <c r="K78" i="195"/>
  <c r="L78" i="195" s="1"/>
  <c r="N92" i="198"/>
  <c r="N92" i="194"/>
  <c r="N92" i="189"/>
  <c r="N92" i="186"/>
  <c r="N92" i="170"/>
  <c r="N92" i="164"/>
  <c r="N92" i="168"/>
  <c r="N92" i="167"/>
  <c r="N92" i="165"/>
  <c r="N92" i="187"/>
  <c r="N92" i="183"/>
  <c r="N92" i="180"/>
  <c r="N92" i="175"/>
  <c r="N92" i="173"/>
  <c r="N92" i="190"/>
  <c r="N92" i="185"/>
  <c r="N92" i="181"/>
  <c r="N92" i="174"/>
  <c r="N92" i="172"/>
  <c r="N92" i="191"/>
  <c r="N92" i="176"/>
  <c r="N92" i="169"/>
  <c r="N92" i="184"/>
  <c r="N92" i="178"/>
  <c r="N92" i="188"/>
  <c r="N92" i="179"/>
  <c r="N92" i="161"/>
  <c r="N92" i="159"/>
  <c r="N92" i="158"/>
  <c r="N92" i="163"/>
  <c r="N92" i="118"/>
  <c r="L86" i="193"/>
  <c r="K86" i="195"/>
  <c r="L86" i="195" s="1"/>
  <c r="L100" i="15"/>
  <c r="K100" i="192"/>
  <c r="L100" i="192" s="1"/>
  <c r="L100" i="193"/>
  <c r="K100" i="195"/>
  <c r="L100" i="195" s="1"/>
  <c r="N104" i="198"/>
  <c r="N104" i="194"/>
  <c r="N104" i="187"/>
  <c r="N104" i="186"/>
  <c r="N104" i="184"/>
  <c r="N104" i="191"/>
  <c r="N104" i="188"/>
  <c r="N104" i="173"/>
  <c r="N104" i="185"/>
  <c r="N104" i="168"/>
  <c r="N104" i="167"/>
  <c r="N104" i="165"/>
  <c r="N104" i="181"/>
  <c r="N104" i="179"/>
  <c r="N104" i="178"/>
  <c r="N104" i="176"/>
  <c r="N104" i="174"/>
  <c r="N104" i="180"/>
  <c r="N104" i="172"/>
  <c r="N104" i="164"/>
  <c r="N104" i="190"/>
  <c r="N104" i="183"/>
  <c r="N104" i="175"/>
  <c r="N104" i="170"/>
  <c r="N104" i="169"/>
  <c r="N104" i="189"/>
  <c r="N104" i="163"/>
  <c r="N104" i="161"/>
  <c r="N104" i="158"/>
  <c r="N104" i="159"/>
  <c r="N102" i="198"/>
  <c r="N102" i="194"/>
  <c r="N102" i="187"/>
  <c r="N102" i="186"/>
  <c r="N102" i="184"/>
  <c r="N102" i="190"/>
  <c r="N102" i="188"/>
  <c r="N102" i="173"/>
  <c r="N102" i="185"/>
  <c r="N102" i="168"/>
  <c r="N102" i="167"/>
  <c r="N102" i="165"/>
  <c r="N102" i="181"/>
  <c r="N102" i="179"/>
  <c r="N102" i="178"/>
  <c r="N102" i="176"/>
  <c r="N102" i="174"/>
  <c r="N102" i="164"/>
  <c r="N102" i="191"/>
  <c r="N102" i="183"/>
  <c r="N102" i="175"/>
  <c r="N102" i="172"/>
  <c r="N102" i="170"/>
  <c r="N102" i="169"/>
  <c r="N102" i="189"/>
  <c r="N102" i="180"/>
  <c r="N102" i="161"/>
  <c r="N102" i="159"/>
  <c r="N102" i="158"/>
  <c r="N102" i="163"/>
  <c r="N54" i="198"/>
  <c r="N54" i="194"/>
  <c r="N54" i="189"/>
  <c r="N54" i="187"/>
  <c r="N54" i="191"/>
  <c r="N54" i="188"/>
  <c r="N54" i="172"/>
  <c r="N54" i="165"/>
  <c r="N54" i="174"/>
  <c r="N54" i="169"/>
  <c r="N54" i="168"/>
  <c r="N54" i="167"/>
  <c r="N54" i="164"/>
  <c r="N54" i="184"/>
  <c r="N54" i="181"/>
  <c r="N54" i="176"/>
  <c r="N54" i="190"/>
  <c r="N54" i="178"/>
  <c r="N54" i="173"/>
  <c r="N54" i="179"/>
  <c r="N54" i="170"/>
  <c r="N54" i="185"/>
  <c r="N54" i="180"/>
  <c r="N54" i="186"/>
  <c r="N54" i="183"/>
  <c r="N54" i="175"/>
  <c r="N54" i="161"/>
  <c r="N54" i="159"/>
  <c r="N54" i="158"/>
  <c r="N54" i="163"/>
  <c r="N54" i="118"/>
  <c r="N100" i="198"/>
  <c r="N100" i="194"/>
  <c r="N100" i="191"/>
  <c r="N100" i="190"/>
  <c r="N100" i="189"/>
  <c r="N100" i="170"/>
  <c r="N100" i="164"/>
  <c r="N100" i="184"/>
  <c r="N100" i="168"/>
  <c r="N100" i="167"/>
  <c r="N100" i="165"/>
  <c r="N100" i="188"/>
  <c r="N100" i="187"/>
  <c r="N100" i="183"/>
  <c r="N100" i="180"/>
  <c r="N100" i="175"/>
  <c r="N100" i="179"/>
  <c r="N100" i="172"/>
  <c r="N100" i="186"/>
  <c r="N100" i="185"/>
  <c r="N100" i="181"/>
  <c r="N100" i="174"/>
  <c r="N100" i="169"/>
  <c r="N100" i="176"/>
  <c r="N100" i="178"/>
  <c r="N100" i="173"/>
  <c r="N100" i="163"/>
  <c r="N100" i="159"/>
  <c r="N100" i="158"/>
  <c r="N100" i="161"/>
  <c r="N66" i="198"/>
  <c r="N66" i="194"/>
  <c r="N66" i="187"/>
  <c r="N66" i="184"/>
  <c r="N66" i="191"/>
  <c r="N66" i="190"/>
  <c r="N66" i="188"/>
  <c r="N66" i="173"/>
  <c r="N66" i="185"/>
  <c r="N66" i="168"/>
  <c r="N66" i="167"/>
  <c r="N66" i="165"/>
  <c r="N66" i="181"/>
  <c r="N66" i="179"/>
  <c r="N66" i="178"/>
  <c r="N66" i="176"/>
  <c r="N66" i="174"/>
  <c r="N66" i="180"/>
  <c r="N66" i="172"/>
  <c r="N66" i="164"/>
  <c r="N66" i="186"/>
  <c r="N66" i="183"/>
  <c r="N66" i="175"/>
  <c r="N66" i="170"/>
  <c r="N66" i="169"/>
  <c r="N66" i="189"/>
  <c r="N66" i="161"/>
  <c r="N66" i="159"/>
  <c r="N66" i="158"/>
  <c r="N66" i="163"/>
  <c r="N66" i="118"/>
  <c r="N90" i="198"/>
  <c r="N90" i="194"/>
  <c r="N90" i="187"/>
  <c r="N90" i="186"/>
  <c r="N90" i="184"/>
  <c r="N90" i="190"/>
  <c r="N90" i="188"/>
  <c r="N90" i="173"/>
  <c r="N90" i="185"/>
  <c r="N90" i="170"/>
  <c r="N90" i="168"/>
  <c r="N90" i="167"/>
  <c r="N90" i="165"/>
  <c r="N90" i="189"/>
  <c r="N90" i="181"/>
  <c r="N90" i="179"/>
  <c r="N90" i="178"/>
  <c r="N90" i="176"/>
  <c r="N90" i="174"/>
  <c r="N90" i="191"/>
  <c r="N90" i="172"/>
  <c r="N90" i="180"/>
  <c r="N90" i="169"/>
  <c r="N90" i="183"/>
  <c r="N90" i="175"/>
  <c r="N90" i="164"/>
  <c r="N90" i="159"/>
  <c r="N90" i="158"/>
  <c r="N90" i="163"/>
  <c r="N90" i="118"/>
  <c r="N90" i="161"/>
  <c r="N56" i="198"/>
  <c r="N56" i="194"/>
  <c r="N56" i="191"/>
  <c r="N56" i="189"/>
  <c r="N56" i="170"/>
  <c r="N56" i="164"/>
  <c r="N56" i="186"/>
  <c r="N56" i="168"/>
  <c r="N56" i="167"/>
  <c r="N56" i="165"/>
  <c r="N56" i="190"/>
  <c r="N56" i="188"/>
  <c r="N56" i="187"/>
  <c r="N56" i="183"/>
  <c r="N56" i="180"/>
  <c r="N56" i="175"/>
  <c r="N56" i="174"/>
  <c r="N56" i="184"/>
  <c r="N56" i="179"/>
  <c r="N56" i="172"/>
  <c r="N56" i="185"/>
  <c r="N56" i="181"/>
  <c r="N56" i="169"/>
  <c r="N56" i="176"/>
  <c r="N56" i="178"/>
  <c r="N56" i="173"/>
  <c r="N56" i="161"/>
  <c r="N56" i="159"/>
  <c r="N56" i="158"/>
  <c r="N56" i="163"/>
  <c r="N56" i="118"/>
  <c r="N98" i="198"/>
  <c r="N98" i="194"/>
  <c r="N98" i="187"/>
  <c r="N98" i="186"/>
  <c r="N98" i="184"/>
  <c r="N98" i="191"/>
  <c r="N98" i="188"/>
  <c r="N98" i="173"/>
  <c r="N98" i="189"/>
  <c r="N98" i="185"/>
  <c r="N98" i="168"/>
  <c r="N98" i="167"/>
  <c r="N98" i="165"/>
  <c r="N98" i="164"/>
  <c r="N98" i="181"/>
  <c r="N98" i="179"/>
  <c r="N98" i="178"/>
  <c r="N98" i="176"/>
  <c r="N98" i="174"/>
  <c r="N98" i="170"/>
  <c r="N98" i="172"/>
  <c r="N98" i="190"/>
  <c r="N98" i="169"/>
  <c r="N98" i="180"/>
  <c r="N98" i="183"/>
  <c r="N98" i="175"/>
  <c r="N98" i="163"/>
  <c r="N98" i="161"/>
  <c r="N98" i="159"/>
  <c r="N98" i="158"/>
  <c r="N98" i="118"/>
  <c r="N64" i="198"/>
  <c r="N64" i="194"/>
  <c r="N64" i="187"/>
  <c r="N64" i="184"/>
  <c r="N64" i="190"/>
  <c r="N64" i="188"/>
  <c r="N64" i="173"/>
  <c r="N64" i="185"/>
  <c r="N64" i="168"/>
  <c r="N64" i="167"/>
  <c r="N64" i="165"/>
  <c r="N64" i="181"/>
  <c r="N64" i="179"/>
  <c r="N64" i="178"/>
  <c r="N64" i="176"/>
  <c r="N64" i="174"/>
  <c r="N64" i="164"/>
  <c r="N64" i="191"/>
  <c r="N64" i="186"/>
  <c r="N64" i="183"/>
  <c r="N64" i="175"/>
  <c r="N64" i="172"/>
  <c r="N64" i="170"/>
  <c r="N64" i="169"/>
  <c r="N64" i="189"/>
  <c r="N64" i="180"/>
  <c r="N64" i="161"/>
  <c r="N64" i="163"/>
  <c r="N64" i="159"/>
  <c r="N64" i="118"/>
  <c r="N64" i="158"/>
  <c r="L102" i="193"/>
  <c r="K102" i="195"/>
  <c r="L102" i="195" s="1"/>
  <c r="L65" i="193"/>
  <c r="K65" i="195"/>
  <c r="L65" i="195" s="1"/>
  <c r="L92" i="193"/>
  <c r="K92" i="195"/>
  <c r="L92" i="195" s="1"/>
  <c r="L56" i="15"/>
  <c r="K56" i="192"/>
  <c r="L56" i="192" s="1"/>
  <c r="L70" i="15"/>
  <c r="K70" i="192"/>
  <c r="L70" i="192" s="1"/>
  <c r="L64" i="15"/>
  <c r="K64" i="192"/>
  <c r="L64" i="192" s="1"/>
  <c r="L75" i="15"/>
  <c r="K75" i="192"/>
  <c r="L75" i="192" s="1"/>
  <c r="L88" i="15"/>
  <c r="K88" i="192"/>
  <c r="L88" i="192" s="1"/>
  <c r="L54" i="15"/>
  <c r="K54" i="192"/>
  <c r="L54" i="192" s="1"/>
  <c r="L104" i="15"/>
  <c r="K104" i="192"/>
  <c r="L104" i="192" s="1"/>
  <c r="L98" i="15"/>
  <c r="K98" i="192"/>
  <c r="L98" i="192" s="1"/>
  <c r="L99" i="193"/>
  <c r="K99" i="195"/>
  <c r="L99" i="195" s="1"/>
  <c r="N99" i="198"/>
  <c r="N99" i="194"/>
  <c r="N99" i="190"/>
  <c r="N99" i="186"/>
  <c r="N99" i="191"/>
  <c r="N99" i="187"/>
  <c r="N99" i="183"/>
  <c r="N99" i="180"/>
  <c r="N99" i="178"/>
  <c r="N99" i="175"/>
  <c r="N99" i="173"/>
  <c r="N99" i="170"/>
  <c r="N99" i="168"/>
  <c r="N99" i="165"/>
  <c r="N99" i="185"/>
  <c r="N99" i="184"/>
  <c r="N99" i="181"/>
  <c r="N99" i="179"/>
  <c r="N99" i="176"/>
  <c r="N99" i="174"/>
  <c r="N99" i="172"/>
  <c r="N99" i="169"/>
  <c r="N99" i="167"/>
  <c r="N99" i="164"/>
  <c r="N99" i="188"/>
  <c r="N99" i="189"/>
  <c r="N99" i="163"/>
  <c r="N99" i="159"/>
  <c r="N99" i="158"/>
  <c r="N99" i="118"/>
  <c r="N99" i="161"/>
  <c r="L99" i="15"/>
  <c r="K99" i="192"/>
  <c r="L99" i="192" s="1"/>
  <c r="P97" i="198"/>
  <c r="T19" i="191"/>
  <c r="P73" i="198"/>
  <c r="P89" i="198"/>
  <c r="P95" i="198"/>
  <c r="P96" i="198"/>
  <c r="P57" i="198"/>
  <c r="P62" i="198"/>
  <c r="P80" i="198"/>
  <c r="P61" i="198"/>
  <c r="P79" i="198"/>
  <c r="P83" i="198"/>
  <c r="P60" i="198"/>
  <c r="P81" i="198"/>
  <c r="P94" i="198"/>
  <c r="P19" i="198"/>
  <c r="P63" i="198"/>
  <c r="P59" i="198"/>
  <c r="P74" i="198"/>
  <c r="P58" i="198"/>
  <c r="P72" i="198"/>
  <c r="P53" i="198"/>
  <c r="P69" i="198"/>
  <c r="P85" i="198"/>
  <c r="P82" i="198"/>
  <c r="P71" i="198"/>
  <c r="P87" i="198"/>
  <c r="P84" i="198"/>
  <c r="P91" i="198"/>
  <c r="P93" i="198"/>
  <c r="P57" i="192"/>
  <c r="P81" i="192"/>
  <c r="N52" i="198"/>
  <c r="P53" i="192"/>
  <c r="P69" i="192"/>
  <c r="P85" i="192"/>
  <c r="P82" i="192"/>
  <c r="Q89" i="192"/>
  <c r="Q81" i="192"/>
  <c r="Q80" i="192"/>
  <c r="Q73" i="192"/>
  <c r="Q58" i="192"/>
  <c r="Q69" i="192"/>
  <c r="Q61" i="192"/>
  <c r="Q53" i="192"/>
  <c r="N112" i="192"/>
  <c r="M112" i="198"/>
  <c r="N112" i="198" s="1"/>
  <c r="P89" i="192"/>
  <c r="P95" i="192"/>
  <c r="P96" i="192"/>
  <c r="P83" i="192"/>
  <c r="P80" i="192"/>
  <c r="P97" i="192"/>
  <c r="S28" i="192"/>
  <c r="S19" i="198"/>
  <c r="L111" i="198"/>
  <c r="K116" i="198"/>
  <c r="L116" i="198" s="1"/>
  <c r="Q97" i="192"/>
  <c r="Q96" i="192"/>
  <c r="Q87" i="192"/>
  <c r="Q79" i="192"/>
  <c r="Q72" i="192"/>
  <c r="Q111" i="191"/>
  <c r="Q59" i="192"/>
  <c r="Q52" i="192"/>
  <c r="M116" i="192"/>
  <c r="N116" i="192" s="1"/>
  <c r="N111" i="192"/>
  <c r="M111" i="198"/>
  <c r="P71" i="192"/>
  <c r="P87" i="192"/>
  <c r="P84" i="192"/>
  <c r="P91" i="192"/>
  <c r="P93" i="192"/>
  <c r="Q28" i="198"/>
  <c r="P73" i="192"/>
  <c r="P52" i="192"/>
  <c r="O52" i="198"/>
  <c r="O113" i="198" s="1"/>
  <c r="P113" i="198" s="1"/>
  <c r="P58" i="192"/>
  <c r="P59" i="192"/>
  <c r="T21" i="191"/>
  <c r="T26" i="191"/>
  <c r="T39" i="191"/>
  <c r="T43" i="191"/>
  <c r="T23" i="191"/>
  <c r="T27" i="191"/>
  <c r="T36" i="191"/>
  <c r="T40" i="191"/>
  <c r="T44" i="191"/>
  <c r="T24" i="191"/>
  <c r="T28" i="191"/>
  <c r="T32" i="191"/>
  <c r="T37" i="191"/>
  <c r="T41" i="191"/>
  <c r="T45" i="191"/>
  <c r="T25" i="191"/>
  <c r="T38" i="191"/>
  <c r="T42" i="191"/>
  <c r="T46" i="191"/>
  <c r="T113" i="191"/>
  <c r="T114" i="191"/>
  <c r="T115" i="191"/>
  <c r="T20" i="191"/>
  <c r="P60" i="192"/>
  <c r="P61" i="192"/>
  <c r="P74" i="192"/>
  <c r="Q94" i="192"/>
  <c r="Q93" i="192"/>
  <c r="Q85" i="192"/>
  <c r="Q84" i="192"/>
  <c r="Q112" i="191"/>
  <c r="Q62" i="192"/>
  <c r="Q57" i="192"/>
  <c r="P23" i="198"/>
  <c r="P27" i="198"/>
  <c r="P36" i="198"/>
  <c r="P40" i="198"/>
  <c r="P44" i="198"/>
  <c r="P25" i="198"/>
  <c r="P38" i="198"/>
  <c r="P42" i="198"/>
  <c r="P46" i="198"/>
  <c r="P43" i="198"/>
  <c r="P21" i="198"/>
  <c r="P37" i="198"/>
  <c r="P45" i="198"/>
  <c r="P24" i="198"/>
  <c r="P39" i="198"/>
  <c r="P26" i="198"/>
  <c r="P28" i="198"/>
  <c r="P32" i="198"/>
  <c r="P41" i="198"/>
  <c r="P115" i="198"/>
  <c r="P114" i="198"/>
  <c r="P20" i="198"/>
  <c r="U20" i="198"/>
  <c r="P62" i="192"/>
  <c r="R21" i="192"/>
  <c r="R26" i="192"/>
  <c r="R39" i="192"/>
  <c r="R43" i="192"/>
  <c r="R23" i="192"/>
  <c r="R27" i="192"/>
  <c r="R28" i="192"/>
  <c r="R36" i="192"/>
  <c r="R40" i="192"/>
  <c r="R44" i="192"/>
  <c r="R24" i="192"/>
  <c r="R32" i="192"/>
  <c r="R37" i="192"/>
  <c r="R41" i="192"/>
  <c r="R25" i="192"/>
  <c r="R38" i="192"/>
  <c r="R42" i="192"/>
  <c r="R46" i="192"/>
  <c r="R45" i="192"/>
  <c r="R114" i="192"/>
  <c r="R113" i="192"/>
  <c r="R115" i="192"/>
  <c r="R20" i="192"/>
  <c r="P94" i="192"/>
  <c r="P111" i="191"/>
  <c r="O116" i="191"/>
  <c r="P116" i="191" s="1"/>
  <c r="O111" i="192"/>
  <c r="P72" i="192"/>
  <c r="U28" i="191"/>
  <c r="Q95" i="192"/>
  <c r="Q91" i="192"/>
  <c r="Q83" i="192"/>
  <c r="Q82" i="192"/>
  <c r="Q74" i="192"/>
  <c r="Q60" i="192"/>
  <c r="Q71" i="192"/>
  <c r="P112" i="191"/>
  <c r="O112" i="192"/>
  <c r="P79" i="192"/>
  <c r="R19" i="192"/>
  <c r="P102" i="197" l="1"/>
  <c r="O105" i="197"/>
  <c r="R63" i="175"/>
  <c r="N105" i="197"/>
  <c r="M107" i="197"/>
  <c r="N107" i="197" s="1"/>
  <c r="R63" i="163"/>
  <c r="R63" i="191"/>
  <c r="R63" i="161"/>
  <c r="R63" i="187"/>
  <c r="O63" i="195"/>
  <c r="P63" i="195" s="1"/>
  <c r="R63" i="174"/>
  <c r="R63" i="168"/>
  <c r="R63" i="184"/>
  <c r="R63" i="178"/>
  <c r="P92" i="198"/>
  <c r="P92" i="191"/>
  <c r="P92" i="190"/>
  <c r="P92" i="188"/>
  <c r="P92" i="187"/>
  <c r="P92" i="186"/>
  <c r="P92" i="183"/>
  <c r="P92" i="180"/>
  <c r="P92" i="175"/>
  <c r="P92" i="184"/>
  <c r="P92" i="178"/>
  <c r="P92" i="172"/>
  <c r="P92" i="167"/>
  <c r="P92" i="189"/>
  <c r="P92" i="173"/>
  <c r="P92" i="170"/>
  <c r="P92" i="194"/>
  <c r="P92" i="185"/>
  <c r="P92" i="169"/>
  <c r="P92" i="176"/>
  <c r="P92" i="168"/>
  <c r="P92" i="179"/>
  <c r="P92" i="181"/>
  <c r="P92" i="174"/>
  <c r="P92" i="165"/>
  <c r="P92" i="164"/>
  <c r="P92" i="163"/>
  <c r="P92" i="161"/>
  <c r="P92" i="159"/>
  <c r="P92" i="158"/>
  <c r="P92" i="118"/>
  <c r="P70" i="198"/>
  <c r="P70" i="191"/>
  <c r="P70" i="190"/>
  <c r="P70" i="188"/>
  <c r="P70" i="187"/>
  <c r="P70" i="186"/>
  <c r="P70" i="183"/>
  <c r="P70" i="180"/>
  <c r="P70" i="175"/>
  <c r="P70" i="184"/>
  <c r="P70" i="178"/>
  <c r="P70" i="174"/>
  <c r="P70" i="172"/>
  <c r="P70" i="167"/>
  <c r="P70" i="194"/>
  <c r="P70" i="189"/>
  <c r="P70" i="173"/>
  <c r="P70" i="170"/>
  <c r="P70" i="185"/>
  <c r="P70" i="169"/>
  <c r="P70" i="176"/>
  <c r="P70" i="168"/>
  <c r="P70" i="164"/>
  <c r="P70" i="179"/>
  <c r="P70" i="181"/>
  <c r="P70" i="165"/>
  <c r="P70" i="163"/>
  <c r="P70" i="161"/>
  <c r="P70" i="159"/>
  <c r="P70" i="158"/>
  <c r="P70" i="118"/>
  <c r="N100" i="193"/>
  <c r="M100" i="195"/>
  <c r="N100" i="195" s="1"/>
  <c r="N54" i="193"/>
  <c r="M54" i="195"/>
  <c r="N54" i="195" s="1"/>
  <c r="N102" i="193"/>
  <c r="M102" i="195"/>
  <c r="N102" i="195" s="1"/>
  <c r="N76" i="15"/>
  <c r="M76" i="192"/>
  <c r="N76" i="192" s="1"/>
  <c r="N67" i="15"/>
  <c r="M67" i="192"/>
  <c r="N67" i="192" s="1"/>
  <c r="N103" i="15"/>
  <c r="M103" i="192"/>
  <c r="N103" i="192" s="1"/>
  <c r="N78" i="15"/>
  <c r="M78" i="192"/>
  <c r="N78" i="192" s="1"/>
  <c r="N75" i="15"/>
  <c r="M75" i="192"/>
  <c r="N75" i="192" s="1"/>
  <c r="N75" i="193"/>
  <c r="M75" i="195"/>
  <c r="N75" i="195" s="1"/>
  <c r="P78" i="198"/>
  <c r="P78" i="194"/>
  <c r="P78" i="191"/>
  <c r="P78" i="190"/>
  <c r="P78" i="188"/>
  <c r="P78" i="183"/>
  <c r="P78" i="180"/>
  <c r="P78" i="175"/>
  <c r="P78" i="186"/>
  <c r="P78" i="178"/>
  <c r="P78" i="174"/>
  <c r="P78" i="172"/>
  <c r="P78" i="167"/>
  <c r="P78" i="187"/>
  <c r="P78" i="185"/>
  <c r="P78" i="169"/>
  <c r="P78" i="164"/>
  <c r="P78" i="189"/>
  <c r="P78" i="184"/>
  <c r="P78" i="179"/>
  <c r="P78" i="181"/>
  <c r="P78" i="173"/>
  <c r="P78" i="168"/>
  <c r="P78" i="176"/>
  <c r="P78" i="170"/>
  <c r="P78" i="165"/>
  <c r="P78" i="159"/>
  <c r="P78" i="163"/>
  <c r="P78" i="161"/>
  <c r="P78" i="158"/>
  <c r="P78" i="118"/>
  <c r="P54" i="198"/>
  <c r="P54" i="191"/>
  <c r="P54" i="190"/>
  <c r="P54" i="184"/>
  <c r="P54" i="181"/>
  <c r="P54" i="176"/>
  <c r="P54" i="194"/>
  <c r="P54" i="185"/>
  <c r="P54" i="179"/>
  <c r="P54" i="173"/>
  <c r="P54" i="168"/>
  <c r="P54" i="187"/>
  <c r="P54" i="188"/>
  <c r="P54" i="186"/>
  <c r="P54" i="170"/>
  <c r="P54" i="189"/>
  <c r="P54" i="165"/>
  <c r="P54" i="180"/>
  <c r="P54" i="172"/>
  <c r="P54" i="167"/>
  <c r="P54" i="183"/>
  <c r="P54" i="175"/>
  <c r="P54" i="164"/>
  <c r="P54" i="178"/>
  <c r="P54" i="174"/>
  <c r="P54" i="169"/>
  <c r="P54" i="161"/>
  <c r="P54" i="163"/>
  <c r="P54" i="159"/>
  <c r="P54" i="118"/>
  <c r="P54" i="158"/>
  <c r="P65" i="198"/>
  <c r="P65" i="194"/>
  <c r="P65" i="191"/>
  <c r="P65" i="190"/>
  <c r="P65" i="188"/>
  <c r="P65" i="186"/>
  <c r="P65" i="183"/>
  <c r="P65" i="180"/>
  <c r="P65" i="175"/>
  <c r="P65" i="178"/>
  <c r="P65" i="174"/>
  <c r="P65" i="172"/>
  <c r="P65" i="167"/>
  <c r="P65" i="187"/>
  <c r="P65" i="185"/>
  <c r="P65" i="169"/>
  <c r="P65" i="164"/>
  <c r="P65" i="179"/>
  <c r="P65" i="170"/>
  <c r="P65" i="181"/>
  <c r="P65" i="168"/>
  <c r="P65" i="189"/>
  <c r="P65" i="184"/>
  <c r="P65" i="176"/>
  <c r="P65" i="173"/>
  <c r="P65" i="165"/>
  <c r="P65" i="163"/>
  <c r="P65" i="161"/>
  <c r="P65" i="158"/>
  <c r="P65" i="118"/>
  <c r="P65" i="159"/>
  <c r="P102" i="198"/>
  <c r="P102" i="194"/>
  <c r="P102" i="190"/>
  <c r="P102" i="191"/>
  <c r="P102" i="189"/>
  <c r="P102" i="185"/>
  <c r="P102" i="181"/>
  <c r="P102" i="179"/>
  <c r="P102" i="178"/>
  <c r="P102" i="176"/>
  <c r="P102" i="174"/>
  <c r="P102" i="169"/>
  <c r="P102" i="168"/>
  <c r="P102" i="165"/>
  <c r="P102" i="188"/>
  <c r="P102" i="164"/>
  <c r="P102" i="170"/>
  <c r="P102" i="187"/>
  <c r="P102" i="186"/>
  <c r="P102" i="180"/>
  <c r="P102" i="184"/>
  <c r="P102" i="183"/>
  <c r="P102" i="175"/>
  <c r="P102" i="173"/>
  <c r="P102" i="172"/>
  <c r="P102" i="167"/>
  <c r="P102" i="163"/>
  <c r="P102" i="161"/>
  <c r="P102" i="159"/>
  <c r="P102" i="158"/>
  <c r="P68" i="198"/>
  <c r="P68" i="194"/>
  <c r="P68" i="191"/>
  <c r="P68" i="189"/>
  <c r="P68" i="190"/>
  <c r="P68" i="187"/>
  <c r="P68" i="185"/>
  <c r="P68" i="181"/>
  <c r="P68" i="179"/>
  <c r="P68" i="178"/>
  <c r="P68" i="176"/>
  <c r="P68" i="184"/>
  <c r="P68" i="169"/>
  <c r="P68" i="168"/>
  <c r="P68" i="165"/>
  <c r="P68" i="174"/>
  <c r="P68" i="173"/>
  <c r="P68" i="186"/>
  <c r="P68" i="188"/>
  <c r="P68" i="180"/>
  <c r="P68" i="170"/>
  <c r="P68" i="164"/>
  <c r="P68" i="183"/>
  <c r="P68" i="175"/>
  <c r="P68" i="172"/>
  <c r="P68" i="167"/>
  <c r="P68" i="163"/>
  <c r="P68" i="161"/>
  <c r="P68" i="158"/>
  <c r="P68" i="159"/>
  <c r="P68" i="118"/>
  <c r="R63" i="15"/>
  <c r="R63" i="164"/>
  <c r="R63" i="185"/>
  <c r="R63" i="189"/>
  <c r="R63" i="172"/>
  <c r="R63" i="194"/>
  <c r="R63" i="170"/>
  <c r="R63" i="180"/>
  <c r="N64" i="15"/>
  <c r="M64" i="192"/>
  <c r="N64" i="192" s="1"/>
  <c r="N56" i="193"/>
  <c r="M56" i="195"/>
  <c r="N56" i="195" s="1"/>
  <c r="N92" i="15"/>
  <c r="M92" i="192"/>
  <c r="N92" i="192" s="1"/>
  <c r="N65" i="15"/>
  <c r="M65" i="192"/>
  <c r="N65" i="192" s="1"/>
  <c r="N88" i="193"/>
  <c r="M88" i="195"/>
  <c r="N88" i="195" s="1"/>
  <c r="N67" i="193"/>
  <c r="M67" i="195"/>
  <c r="N67" i="195" s="1"/>
  <c r="N70" i="193"/>
  <c r="M70" i="195"/>
  <c r="N70" i="195" s="1"/>
  <c r="N77" i="193"/>
  <c r="M77" i="195"/>
  <c r="N77" i="195" s="1"/>
  <c r="P76" i="198"/>
  <c r="P76" i="191"/>
  <c r="P76" i="190"/>
  <c r="P76" i="188"/>
  <c r="P76" i="183"/>
  <c r="P76" i="180"/>
  <c r="P76" i="175"/>
  <c r="P76" i="178"/>
  <c r="P76" i="174"/>
  <c r="P76" i="172"/>
  <c r="P76" i="167"/>
  <c r="P76" i="194"/>
  <c r="P76" i="187"/>
  <c r="P76" i="186"/>
  <c r="P76" i="164"/>
  <c r="P76" i="185"/>
  <c r="P76" i="173"/>
  <c r="P76" i="170"/>
  <c r="P76" i="169"/>
  <c r="P76" i="181"/>
  <c r="P76" i="176"/>
  <c r="P76" i="165"/>
  <c r="P76" i="184"/>
  <c r="P76" i="189"/>
  <c r="P76" i="179"/>
  <c r="P76" i="168"/>
  <c r="P76" i="163"/>
  <c r="P76" i="161"/>
  <c r="P76" i="159"/>
  <c r="P76" i="158"/>
  <c r="P76" i="118"/>
  <c r="N56" i="15"/>
  <c r="M56" i="192"/>
  <c r="N56" i="192" s="1"/>
  <c r="N92" i="193"/>
  <c r="M92" i="195"/>
  <c r="N92" i="195" s="1"/>
  <c r="N76" i="193"/>
  <c r="M76" i="195"/>
  <c r="N76" i="195" s="1"/>
  <c r="P104" i="198"/>
  <c r="P104" i="194"/>
  <c r="P104" i="190"/>
  <c r="P104" i="191"/>
  <c r="P104" i="189"/>
  <c r="P104" i="185"/>
  <c r="P104" i="181"/>
  <c r="P104" i="179"/>
  <c r="P104" i="178"/>
  <c r="P104" i="176"/>
  <c r="P104" i="174"/>
  <c r="P104" i="186"/>
  <c r="P104" i="169"/>
  <c r="P104" i="168"/>
  <c r="P104" i="165"/>
  <c r="P104" i="164"/>
  <c r="P104" i="187"/>
  <c r="P104" i="183"/>
  <c r="P104" i="175"/>
  <c r="P104" i="173"/>
  <c r="P104" i="170"/>
  <c r="P104" i="184"/>
  <c r="P104" i="167"/>
  <c r="P104" i="188"/>
  <c r="P104" i="180"/>
  <c r="P104" i="172"/>
  <c r="P104" i="163"/>
  <c r="P104" i="161"/>
  <c r="P104" i="159"/>
  <c r="P104" i="158"/>
  <c r="P86" i="198"/>
  <c r="P86" i="194"/>
  <c r="P86" i="191"/>
  <c r="P86" i="189"/>
  <c r="P86" i="190"/>
  <c r="P86" i="185"/>
  <c r="P86" i="181"/>
  <c r="P86" i="179"/>
  <c r="P86" i="178"/>
  <c r="P86" i="176"/>
  <c r="P86" i="169"/>
  <c r="P86" i="168"/>
  <c r="P86" i="165"/>
  <c r="P86" i="174"/>
  <c r="P86" i="164"/>
  <c r="P86" i="184"/>
  <c r="P86" i="183"/>
  <c r="P86" i="175"/>
  <c r="P86" i="188"/>
  <c r="P86" i="187"/>
  <c r="P86" i="186"/>
  <c r="P86" i="167"/>
  <c r="P86" i="173"/>
  <c r="P86" i="170"/>
  <c r="P86" i="180"/>
  <c r="P86" i="172"/>
  <c r="P86" i="163"/>
  <c r="P86" i="161"/>
  <c r="P86" i="159"/>
  <c r="P86" i="158"/>
  <c r="P86" i="118"/>
  <c r="P90" i="198"/>
  <c r="P90" i="194"/>
  <c r="P90" i="191"/>
  <c r="P90" i="189"/>
  <c r="P90" i="190"/>
  <c r="P90" i="187"/>
  <c r="P90" i="186"/>
  <c r="P90" i="185"/>
  <c r="P90" i="181"/>
  <c r="P90" i="179"/>
  <c r="P90" i="178"/>
  <c r="P90" i="176"/>
  <c r="P90" i="174"/>
  <c r="P90" i="184"/>
  <c r="P90" i="169"/>
  <c r="P90" i="168"/>
  <c r="P90" i="165"/>
  <c r="P90" i="173"/>
  <c r="P90" i="180"/>
  <c r="P90" i="183"/>
  <c r="P90" i="175"/>
  <c r="P90" i="188"/>
  <c r="P90" i="170"/>
  <c r="P90" i="164"/>
  <c r="P90" i="172"/>
  <c r="P90" i="167"/>
  <c r="P90" i="163"/>
  <c r="P90" i="161"/>
  <c r="P90" i="159"/>
  <c r="P90" i="158"/>
  <c r="P90" i="118"/>
  <c r="P56" i="198"/>
  <c r="P56" i="194"/>
  <c r="P56" i="191"/>
  <c r="P56" i="190"/>
  <c r="P56" i="188"/>
  <c r="P56" i="186"/>
  <c r="P56" i="183"/>
  <c r="P56" i="180"/>
  <c r="P56" i="175"/>
  <c r="P56" i="187"/>
  <c r="P56" i="178"/>
  <c r="P56" i="174"/>
  <c r="P56" i="172"/>
  <c r="P56" i="167"/>
  <c r="P56" i="164"/>
  <c r="P56" i="185"/>
  <c r="P56" i="184"/>
  <c r="P56" i="173"/>
  <c r="P56" i="170"/>
  <c r="P56" i="169"/>
  <c r="P56" i="181"/>
  <c r="P56" i="189"/>
  <c r="P56" i="176"/>
  <c r="P56" i="165"/>
  <c r="P56" i="179"/>
  <c r="P56" i="168"/>
  <c r="P56" i="163"/>
  <c r="P56" i="161"/>
  <c r="P56" i="159"/>
  <c r="P56" i="158"/>
  <c r="P56" i="118"/>
  <c r="P98" i="198"/>
  <c r="P98" i="190"/>
  <c r="P98" i="191"/>
  <c r="P98" i="189"/>
  <c r="P98" i="185"/>
  <c r="P98" i="181"/>
  <c r="P98" i="179"/>
  <c r="P98" i="178"/>
  <c r="P98" i="176"/>
  <c r="P98" i="174"/>
  <c r="P98" i="187"/>
  <c r="P98" i="169"/>
  <c r="P98" i="168"/>
  <c r="P98" i="165"/>
  <c r="P98" i="170"/>
  <c r="P98" i="188"/>
  <c r="P98" i="184"/>
  <c r="P98" i="173"/>
  <c r="P98" i="194"/>
  <c r="P98" i="186"/>
  <c r="P98" i="180"/>
  <c r="P98" i="167"/>
  <c r="P98" i="183"/>
  <c r="P98" i="175"/>
  <c r="P98" i="164"/>
  <c r="P98" i="172"/>
  <c r="P98" i="163"/>
  <c r="P98" i="161"/>
  <c r="P98" i="159"/>
  <c r="P98" i="158"/>
  <c r="P98" i="118"/>
  <c r="P64" i="198"/>
  <c r="P64" i="194"/>
  <c r="P64" i="191"/>
  <c r="P64" i="189"/>
  <c r="P64" i="190"/>
  <c r="P64" i="185"/>
  <c r="P64" i="181"/>
  <c r="P64" i="179"/>
  <c r="P64" i="178"/>
  <c r="P64" i="176"/>
  <c r="P64" i="169"/>
  <c r="P64" i="168"/>
  <c r="P64" i="165"/>
  <c r="P64" i="188"/>
  <c r="P64" i="184"/>
  <c r="P64" i="174"/>
  <c r="P64" i="164"/>
  <c r="P64" i="187"/>
  <c r="P64" i="186"/>
  <c r="P64" i="170"/>
  <c r="P64" i="180"/>
  <c r="P64" i="183"/>
  <c r="P64" i="175"/>
  <c r="P64" i="173"/>
  <c r="P64" i="172"/>
  <c r="P64" i="167"/>
  <c r="P64" i="159"/>
  <c r="P64" i="158"/>
  <c r="P64" i="163"/>
  <c r="P64" i="161"/>
  <c r="P64" i="118"/>
  <c r="O63" i="192"/>
  <c r="P63" i="192" s="1"/>
  <c r="R63" i="158"/>
  <c r="R63" i="176"/>
  <c r="R63" i="190"/>
  <c r="R63" i="167"/>
  <c r="R63" i="181"/>
  <c r="R63" i="193"/>
  <c r="R63" i="173"/>
  <c r="R63" i="183"/>
  <c r="N90" i="193"/>
  <c r="M90" i="195"/>
  <c r="N90" i="195" s="1"/>
  <c r="N66" i="15"/>
  <c r="M66" i="192"/>
  <c r="N66" i="192" s="1"/>
  <c r="N100" i="15"/>
  <c r="M100" i="192"/>
  <c r="N100" i="192" s="1"/>
  <c r="N54" i="15"/>
  <c r="M54" i="192"/>
  <c r="N54" i="192" s="1"/>
  <c r="N104" i="193"/>
  <c r="M104" i="195"/>
  <c r="N104" i="195" s="1"/>
  <c r="N68" i="193"/>
  <c r="M68" i="195"/>
  <c r="N68" i="195" s="1"/>
  <c r="N103" i="193"/>
  <c r="M103" i="195"/>
  <c r="N103" i="195" s="1"/>
  <c r="N86" i="15"/>
  <c r="M86" i="192"/>
  <c r="N86" i="192" s="1"/>
  <c r="N77" i="15"/>
  <c r="M77" i="192"/>
  <c r="N77" i="192" s="1"/>
  <c r="P103" i="198"/>
  <c r="P103" i="194"/>
  <c r="P103" i="191"/>
  <c r="P103" i="190"/>
  <c r="P103" i="188"/>
  <c r="P103" i="183"/>
  <c r="P103" i="180"/>
  <c r="P103" i="175"/>
  <c r="P103" i="178"/>
  <c r="P103" i="172"/>
  <c r="P103" i="167"/>
  <c r="P103" i="184"/>
  <c r="P103" i="186"/>
  <c r="P103" i="185"/>
  <c r="P103" i="169"/>
  <c r="P103" i="164"/>
  <c r="P103" i="179"/>
  <c r="P103" i="170"/>
  <c r="P103" i="181"/>
  <c r="P103" i="174"/>
  <c r="P103" i="168"/>
  <c r="P103" i="189"/>
  <c r="P103" i="176"/>
  <c r="P103" i="187"/>
  <c r="P103" i="173"/>
  <c r="P103" i="165"/>
  <c r="P103" i="163"/>
  <c r="P103" i="161"/>
  <c r="P103" i="159"/>
  <c r="P103" i="158"/>
  <c r="P67" i="198"/>
  <c r="P67" i="194"/>
  <c r="P67" i="191"/>
  <c r="P67" i="190"/>
  <c r="P67" i="188"/>
  <c r="P67" i="186"/>
  <c r="P67" i="183"/>
  <c r="P67" i="180"/>
  <c r="P67" i="175"/>
  <c r="P67" i="178"/>
  <c r="P67" i="174"/>
  <c r="P67" i="172"/>
  <c r="P67" i="167"/>
  <c r="P67" i="189"/>
  <c r="P67" i="185"/>
  <c r="P67" i="169"/>
  <c r="P67" i="164"/>
  <c r="P67" i="179"/>
  <c r="P67" i="170"/>
  <c r="P67" i="165"/>
  <c r="P67" i="181"/>
  <c r="P67" i="187"/>
  <c r="P67" i="184"/>
  <c r="P67" i="176"/>
  <c r="P67" i="173"/>
  <c r="P67" i="168"/>
  <c r="P67" i="163"/>
  <c r="P67" i="161"/>
  <c r="P67" i="159"/>
  <c r="P67" i="158"/>
  <c r="P67" i="118"/>
  <c r="N98" i="15"/>
  <c r="M98" i="192"/>
  <c r="N98" i="192" s="1"/>
  <c r="N98" i="193"/>
  <c r="M98" i="195"/>
  <c r="N98" i="195" s="1"/>
  <c r="N104" i="15"/>
  <c r="M104" i="192"/>
  <c r="N104" i="192" s="1"/>
  <c r="N68" i="15"/>
  <c r="M68" i="192"/>
  <c r="N68" i="192" s="1"/>
  <c r="P100" i="198"/>
  <c r="P100" i="191"/>
  <c r="P100" i="190"/>
  <c r="P100" i="188"/>
  <c r="P100" i="183"/>
  <c r="P100" i="180"/>
  <c r="P100" i="175"/>
  <c r="P100" i="194"/>
  <c r="P100" i="186"/>
  <c r="P100" i="178"/>
  <c r="P100" i="172"/>
  <c r="P100" i="167"/>
  <c r="P100" i="187"/>
  <c r="P100" i="164"/>
  <c r="P100" i="185"/>
  <c r="P100" i="173"/>
  <c r="P100" i="170"/>
  <c r="P100" i="169"/>
  <c r="P100" i="181"/>
  <c r="P100" i="174"/>
  <c r="P100" i="189"/>
  <c r="P100" i="176"/>
  <c r="P100" i="165"/>
  <c r="P100" i="184"/>
  <c r="P100" i="179"/>
  <c r="P100" i="168"/>
  <c r="P100" i="163"/>
  <c r="P100" i="161"/>
  <c r="P100" i="159"/>
  <c r="P100" i="158"/>
  <c r="P66" i="198"/>
  <c r="P66" i="191"/>
  <c r="P66" i="189"/>
  <c r="P66" i="194"/>
  <c r="P66" i="190"/>
  <c r="P66" i="185"/>
  <c r="P66" i="181"/>
  <c r="P66" i="179"/>
  <c r="P66" i="178"/>
  <c r="P66" i="176"/>
  <c r="P66" i="187"/>
  <c r="P66" i="169"/>
  <c r="P66" i="168"/>
  <c r="P66" i="165"/>
  <c r="P66" i="174"/>
  <c r="P66" i="186"/>
  <c r="P66" i="184"/>
  <c r="P66" i="164"/>
  <c r="P66" i="183"/>
  <c r="P66" i="175"/>
  <c r="P66" i="173"/>
  <c r="P66" i="170"/>
  <c r="P66" i="167"/>
  <c r="P66" i="188"/>
  <c r="P66" i="180"/>
  <c r="P66" i="172"/>
  <c r="P66" i="163"/>
  <c r="P66" i="161"/>
  <c r="P66" i="159"/>
  <c r="P66" i="158"/>
  <c r="P66" i="118"/>
  <c r="P77" i="198"/>
  <c r="P77" i="194"/>
  <c r="P77" i="191"/>
  <c r="P77" i="189"/>
  <c r="P77" i="190"/>
  <c r="P77" i="185"/>
  <c r="P77" i="181"/>
  <c r="P77" i="179"/>
  <c r="P77" i="178"/>
  <c r="P77" i="176"/>
  <c r="P77" i="187"/>
  <c r="P77" i="169"/>
  <c r="P77" i="168"/>
  <c r="P77" i="165"/>
  <c r="P77" i="188"/>
  <c r="P77" i="186"/>
  <c r="P77" i="174"/>
  <c r="P77" i="164"/>
  <c r="P77" i="184"/>
  <c r="P77" i="170"/>
  <c r="P77" i="173"/>
  <c r="P77" i="180"/>
  <c r="P77" i="183"/>
  <c r="P77" i="175"/>
  <c r="P77" i="172"/>
  <c r="P77" i="167"/>
  <c r="P77" i="159"/>
  <c r="P77" i="158"/>
  <c r="P77" i="163"/>
  <c r="P77" i="161"/>
  <c r="P77" i="118"/>
  <c r="P75" i="198"/>
  <c r="P75" i="194"/>
  <c r="P75" i="191"/>
  <c r="P75" i="189"/>
  <c r="P75" i="190"/>
  <c r="P75" i="185"/>
  <c r="P75" i="181"/>
  <c r="P75" i="179"/>
  <c r="P75" i="178"/>
  <c r="P75" i="176"/>
  <c r="P75" i="169"/>
  <c r="P75" i="168"/>
  <c r="P75" i="165"/>
  <c r="P75" i="184"/>
  <c r="P75" i="174"/>
  <c r="P75" i="170"/>
  <c r="P75" i="188"/>
  <c r="P75" i="187"/>
  <c r="P75" i="186"/>
  <c r="P75" i="173"/>
  <c r="P75" i="164"/>
  <c r="P75" i="180"/>
  <c r="P75" i="167"/>
  <c r="P75" i="183"/>
  <c r="P75" i="175"/>
  <c r="P75" i="172"/>
  <c r="P75" i="163"/>
  <c r="P75" i="161"/>
  <c r="P75" i="159"/>
  <c r="P75" i="158"/>
  <c r="P75" i="118"/>
  <c r="P88" i="198"/>
  <c r="P88" i="191"/>
  <c r="P88" i="190"/>
  <c r="P88" i="188"/>
  <c r="P88" i="194"/>
  <c r="P88" i="183"/>
  <c r="P88" i="180"/>
  <c r="P88" i="175"/>
  <c r="P88" i="186"/>
  <c r="P88" i="178"/>
  <c r="P88" i="174"/>
  <c r="P88" i="172"/>
  <c r="P88" i="167"/>
  <c r="P88" i="189"/>
  <c r="P88" i="185"/>
  <c r="P88" i="169"/>
  <c r="P88" i="187"/>
  <c r="P88" i="184"/>
  <c r="P88" i="179"/>
  <c r="P88" i="173"/>
  <c r="P88" i="165"/>
  <c r="P88" i="181"/>
  <c r="P88" i="164"/>
  <c r="P88" i="176"/>
  <c r="P88" i="170"/>
  <c r="P88" i="168"/>
  <c r="P88" i="163"/>
  <c r="P88" i="161"/>
  <c r="P88" i="159"/>
  <c r="P88" i="158"/>
  <c r="P88" i="118"/>
  <c r="R63" i="118"/>
  <c r="R63" i="159"/>
  <c r="R63" i="188"/>
  <c r="R63" i="169"/>
  <c r="R63" i="179"/>
  <c r="R63" i="186"/>
  <c r="R63" i="165"/>
  <c r="N64" i="193"/>
  <c r="M64" i="195"/>
  <c r="N64" i="195" s="1"/>
  <c r="N90" i="15"/>
  <c r="M90" i="192"/>
  <c r="N90" i="192" s="1"/>
  <c r="N66" i="193"/>
  <c r="M66" i="195"/>
  <c r="N66" i="195" s="1"/>
  <c r="N102" i="15"/>
  <c r="M102" i="192"/>
  <c r="N102" i="192" s="1"/>
  <c r="N65" i="193"/>
  <c r="M65" i="195"/>
  <c r="N65" i="195" s="1"/>
  <c r="N88" i="15"/>
  <c r="M88" i="192"/>
  <c r="N88" i="192" s="1"/>
  <c r="N70" i="15"/>
  <c r="M70" i="192"/>
  <c r="N70" i="192" s="1"/>
  <c r="N78" i="193"/>
  <c r="M78" i="195"/>
  <c r="N78" i="195" s="1"/>
  <c r="N86" i="193"/>
  <c r="M86" i="195"/>
  <c r="N86" i="195" s="1"/>
  <c r="P99" i="198"/>
  <c r="P99" i="188"/>
  <c r="P99" i="185"/>
  <c r="P99" i="184"/>
  <c r="P99" i="181"/>
  <c r="P99" i="179"/>
  <c r="P99" i="176"/>
  <c r="P99" i="174"/>
  <c r="P99" i="172"/>
  <c r="P99" i="169"/>
  <c r="P99" i="167"/>
  <c r="P99" i="164"/>
  <c r="P99" i="194"/>
  <c r="P99" i="190"/>
  <c r="P99" i="186"/>
  <c r="P99" i="187"/>
  <c r="P99" i="191"/>
  <c r="P99" i="189"/>
  <c r="P99" i="183"/>
  <c r="P99" i="180"/>
  <c r="P99" i="178"/>
  <c r="P99" i="175"/>
  <c r="P99" i="173"/>
  <c r="P99" i="170"/>
  <c r="P99" i="168"/>
  <c r="P99" i="165"/>
  <c r="P99" i="159"/>
  <c r="P99" i="118"/>
  <c r="P99" i="161"/>
  <c r="P99" i="163"/>
  <c r="P99" i="158"/>
  <c r="N99" i="15"/>
  <c r="M99" i="192"/>
  <c r="N99" i="192" s="1"/>
  <c r="N99" i="193"/>
  <c r="M99" i="195"/>
  <c r="N99" i="195" s="1"/>
  <c r="R97" i="198"/>
  <c r="R60" i="198"/>
  <c r="V19" i="191"/>
  <c r="V59" i="191"/>
  <c r="R71" i="198"/>
  <c r="R83" i="198"/>
  <c r="R95" i="198"/>
  <c r="R93" i="198"/>
  <c r="R82" i="198"/>
  <c r="R57" i="198"/>
  <c r="R62" i="198"/>
  <c r="R72" i="198"/>
  <c r="R87" i="198"/>
  <c r="R53" i="198"/>
  <c r="R69" i="198"/>
  <c r="R80" i="198"/>
  <c r="R81" i="198"/>
  <c r="R91" i="198"/>
  <c r="R84" i="198"/>
  <c r="R85" i="198"/>
  <c r="R94" i="198"/>
  <c r="R19" i="198"/>
  <c r="R63" i="198"/>
  <c r="R59" i="198"/>
  <c r="R74" i="198"/>
  <c r="R54" i="198"/>
  <c r="R79" i="198"/>
  <c r="R96" i="198"/>
  <c r="R61" i="198"/>
  <c r="R58" i="198"/>
  <c r="R73" i="198"/>
  <c r="R89" i="198"/>
  <c r="R83" i="192"/>
  <c r="R57" i="192"/>
  <c r="S93" i="192"/>
  <c r="S82" i="192"/>
  <c r="S74" i="192"/>
  <c r="S85" i="192"/>
  <c r="S69" i="192"/>
  <c r="S61" i="192"/>
  <c r="S112" i="191"/>
  <c r="S62" i="192"/>
  <c r="S53" i="192"/>
  <c r="M116" i="198"/>
  <c r="N116" i="198" s="1"/>
  <c r="N111" i="198"/>
  <c r="T25" i="192"/>
  <c r="T38" i="192"/>
  <c r="T42" i="192"/>
  <c r="T46" i="192"/>
  <c r="T21" i="192"/>
  <c r="T26" i="192"/>
  <c r="T39" i="192"/>
  <c r="T43" i="192"/>
  <c r="T23" i="192"/>
  <c r="T27" i="192"/>
  <c r="T36" i="192"/>
  <c r="T40" i="192"/>
  <c r="T24" i="192"/>
  <c r="T28" i="192"/>
  <c r="T32" i="192"/>
  <c r="T37" i="192"/>
  <c r="T41" i="192"/>
  <c r="T45" i="192"/>
  <c r="T44" i="192"/>
  <c r="T113" i="192"/>
  <c r="T115" i="192"/>
  <c r="T114" i="192"/>
  <c r="T20" i="192"/>
  <c r="R61" i="192"/>
  <c r="R58" i="192"/>
  <c r="R73" i="192"/>
  <c r="R89" i="192"/>
  <c r="R71" i="192"/>
  <c r="R82" i="192"/>
  <c r="R95" i="192"/>
  <c r="V25" i="191"/>
  <c r="V28" i="191"/>
  <c r="V38" i="191"/>
  <c r="V42" i="191"/>
  <c r="V46" i="191"/>
  <c r="V21" i="191"/>
  <c r="V26" i="191"/>
  <c r="V39" i="191"/>
  <c r="V43" i="191"/>
  <c r="V23" i="191"/>
  <c r="V27" i="191"/>
  <c r="V36" i="191"/>
  <c r="V40" i="191"/>
  <c r="V44" i="191"/>
  <c r="V24" i="191"/>
  <c r="V32" i="191"/>
  <c r="V37" i="191"/>
  <c r="V41" i="191"/>
  <c r="V45" i="191"/>
  <c r="V113" i="191"/>
  <c r="V114" i="191"/>
  <c r="V115" i="191"/>
  <c r="V20" i="191"/>
  <c r="R84" i="192"/>
  <c r="R85" i="192"/>
  <c r="R94" i="192"/>
  <c r="S97" i="192"/>
  <c r="S96" i="192"/>
  <c r="S80" i="192"/>
  <c r="S73" i="192"/>
  <c r="S83" i="192"/>
  <c r="S111" i="191"/>
  <c r="S59" i="192"/>
  <c r="S60" i="192"/>
  <c r="R79" i="192"/>
  <c r="R96" i="192"/>
  <c r="R97" i="192"/>
  <c r="T19" i="192"/>
  <c r="P112" i="192"/>
  <c r="O112" i="198"/>
  <c r="P112" i="198" s="1"/>
  <c r="R60" i="192"/>
  <c r="R62" i="192"/>
  <c r="S94" i="192"/>
  <c r="S95" i="192"/>
  <c r="S89" i="192"/>
  <c r="S81" i="192"/>
  <c r="S72" i="192"/>
  <c r="S57" i="192"/>
  <c r="S58" i="192"/>
  <c r="S52" i="192"/>
  <c r="R59" i="192"/>
  <c r="R53" i="192"/>
  <c r="R69" i="192"/>
  <c r="R80" i="192"/>
  <c r="R81" i="192"/>
  <c r="R74" i="192"/>
  <c r="R91" i="192"/>
  <c r="P111" i="192"/>
  <c r="O116" i="192"/>
  <c r="P116" i="192" s="1"/>
  <c r="O111" i="198"/>
  <c r="R112" i="191"/>
  <c r="Q112" i="192"/>
  <c r="R93" i="192"/>
  <c r="S91" i="192"/>
  <c r="S84" i="192"/>
  <c r="S87" i="192"/>
  <c r="S79" i="192"/>
  <c r="S71" i="192"/>
  <c r="P52" i="198"/>
  <c r="R21" i="198"/>
  <c r="R26" i="198"/>
  <c r="R39" i="198"/>
  <c r="R43" i="198"/>
  <c r="R24" i="198"/>
  <c r="R32" i="198"/>
  <c r="R37" i="198"/>
  <c r="R41" i="198"/>
  <c r="R45" i="198"/>
  <c r="R27" i="198"/>
  <c r="R28" i="198"/>
  <c r="R42" i="198"/>
  <c r="R36" i="198"/>
  <c r="R44" i="198"/>
  <c r="R23" i="198"/>
  <c r="R38" i="198"/>
  <c r="R46" i="198"/>
  <c r="R25" i="198"/>
  <c r="R40" i="198"/>
  <c r="R114" i="198"/>
  <c r="R115" i="198"/>
  <c r="R20" i="198"/>
  <c r="R52" i="192"/>
  <c r="Q52" i="198"/>
  <c r="Q113" i="198" s="1"/>
  <c r="R113" i="198" s="1"/>
  <c r="Q116" i="191"/>
  <c r="R116" i="191" s="1"/>
  <c r="R111" i="191"/>
  <c r="Q111" i="192"/>
  <c r="R72" i="192"/>
  <c r="R87" i="192"/>
  <c r="S28" i="198"/>
  <c r="R102" i="197" l="1"/>
  <c r="Q105" i="197"/>
  <c r="P105" i="197"/>
  <c r="O107" i="197"/>
  <c r="P107" i="197" s="1"/>
  <c r="T63" i="188"/>
  <c r="Q63" i="195"/>
  <c r="R63" i="195" s="1"/>
  <c r="R54" i="194"/>
  <c r="R54" i="189"/>
  <c r="R54" i="187"/>
  <c r="R54" i="191"/>
  <c r="R54" i="174"/>
  <c r="R54" i="164"/>
  <c r="R54" i="188"/>
  <c r="R54" i="186"/>
  <c r="R54" i="184"/>
  <c r="R54" i="181"/>
  <c r="R54" i="176"/>
  <c r="R54" i="170"/>
  <c r="R54" i="185"/>
  <c r="R54" i="183"/>
  <c r="R54" i="180"/>
  <c r="R54" i="178"/>
  <c r="R54" i="175"/>
  <c r="R54" i="165"/>
  <c r="R54" i="179"/>
  <c r="R54" i="172"/>
  <c r="R54" i="168"/>
  <c r="R54" i="167"/>
  <c r="R54" i="169"/>
  <c r="R54" i="190"/>
  <c r="R54" i="173"/>
  <c r="R54" i="163"/>
  <c r="R54" i="161"/>
  <c r="R54" i="159"/>
  <c r="R54" i="158"/>
  <c r="R54" i="118"/>
  <c r="R56" i="198"/>
  <c r="R56" i="194"/>
  <c r="R56" i="191"/>
  <c r="R56" i="187"/>
  <c r="R56" i="190"/>
  <c r="R56" i="184"/>
  <c r="R56" i="173"/>
  <c r="R56" i="188"/>
  <c r="R56" i="185"/>
  <c r="R56" i="183"/>
  <c r="R56" i="180"/>
  <c r="R56" i="175"/>
  <c r="R56" i="174"/>
  <c r="R56" i="170"/>
  <c r="R56" i="169"/>
  <c r="R56" i="181"/>
  <c r="R56" i="179"/>
  <c r="R56" i="176"/>
  <c r="R56" i="189"/>
  <c r="R56" i="186"/>
  <c r="R56" i="167"/>
  <c r="R56" i="165"/>
  <c r="R56" i="164"/>
  <c r="R56" i="178"/>
  <c r="R56" i="168"/>
  <c r="R56" i="172"/>
  <c r="R56" i="163"/>
  <c r="R56" i="159"/>
  <c r="R56" i="158"/>
  <c r="R56" i="161"/>
  <c r="R56" i="118"/>
  <c r="T63" i="167"/>
  <c r="T63" i="181"/>
  <c r="P92" i="15"/>
  <c r="O92" i="192"/>
  <c r="P92" i="192" s="1"/>
  <c r="R92" i="198"/>
  <c r="R92" i="194"/>
  <c r="R92" i="191"/>
  <c r="R92" i="187"/>
  <c r="R92" i="186"/>
  <c r="R92" i="190"/>
  <c r="R92" i="184"/>
  <c r="R92" i="173"/>
  <c r="R92" i="185"/>
  <c r="R92" i="183"/>
  <c r="R92" i="180"/>
  <c r="R92" i="175"/>
  <c r="R92" i="169"/>
  <c r="R92" i="188"/>
  <c r="R92" i="181"/>
  <c r="R92" i="179"/>
  <c r="R92" i="176"/>
  <c r="R92" i="174"/>
  <c r="R92" i="168"/>
  <c r="R92" i="189"/>
  <c r="R92" i="178"/>
  <c r="R92" i="170"/>
  <c r="R92" i="167"/>
  <c r="R92" i="165"/>
  <c r="R92" i="164"/>
  <c r="R92" i="172"/>
  <c r="R92" i="159"/>
  <c r="R92" i="158"/>
  <c r="R92" i="161"/>
  <c r="R92" i="118"/>
  <c r="R92" i="163"/>
  <c r="R77" i="198"/>
  <c r="R77" i="191"/>
  <c r="R77" i="178"/>
  <c r="R77" i="170"/>
  <c r="R77" i="164"/>
  <c r="R77" i="194"/>
  <c r="R77" i="190"/>
  <c r="R77" i="187"/>
  <c r="R77" i="184"/>
  <c r="R77" i="181"/>
  <c r="R77" i="179"/>
  <c r="R77" i="176"/>
  <c r="R77" i="183"/>
  <c r="R77" i="180"/>
  <c r="R77" i="175"/>
  <c r="R77" i="173"/>
  <c r="R77" i="172"/>
  <c r="R77" i="169"/>
  <c r="R77" i="165"/>
  <c r="R77" i="188"/>
  <c r="R77" i="186"/>
  <c r="R77" i="185"/>
  <c r="R77" i="174"/>
  <c r="R77" i="168"/>
  <c r="R77" i="167"/>
  <c r="R77" i="189"/>
  <c r="R77" i="161"/>
  <c r="R77" i="159"/>
  <c r="R77" i="158"/>
  <c r="R77" i="163"/>
  <c r="R77" i="118"/>
  <c r="R75" i="198"/>
  <c r="R75" i="191"/>
  <c r="R75" i="187"/>
  <c r="R75" i="184"/>
  <c r="R75" i="178"/>
  <c r="R75" i="170"/>
  <c r="R75" i="164"/>
  <c r="R75" i="188"/>
  <c r="R75" i="186"/>
  <c r="R75" i="181"/>
  <c r="R75" i="179"/>
  <c r="R75" i="176"/>
  <c r="R75" i="173"/>
  <c r="R75" i="190"/>
  <c r="R75" i="183"/>
  <c r="R75" i="180"/>
  <c r="R75" i="175"/>
  <c r="R75" i="172"/>
  <c r="R75" i="169"/>
  <c r="R75" i="194"/>
  <c r="R75" i="174"/>
  <c r="R75" i="168"/>
  <c r="R75" i="167"/>
  <c r="R75" i="189"/>
  <c r="R75" i="185"/>
  <c r="R75" i="165"/>
  <c r="R75" i="163"/>
  <c r="R75" i="158"/>
  <c r="R75" i="161"/>
  <c r="R75" i="159"/>
  <c r="R75" i="118"/>
  <c r="R88" i="198"/>
  <c r="R88" i="194"/>
  <c r="R88" i="191"/>
  <c r="R88" i="187"/>
  <c r="R88" i="186"/>
  <c r="R88" i="190"/>
  <c r="R88" i="184"/>
  <c r="R88" i="173"/>
  <c r="R88" i="189"/>
  <c r="R88" i="185"/>
  <c r="R88" i="183"/>
  <c r="R88" i="180"/>
  <c r="R88" i="175"/>
  <c r="R88" i="174"/>
  <c r="R88" i="169"/>
  <c r="R88" i="181"/>
  <c r="R88" i="179"/>
  <c r="R88" i="176"/>
  <c r="R88" i="164"/>
  <c r="R88" i="178"/>
  <c r="R88" i="167"/>
  <c r="R88" i="165"/>
  <c r="R88" i="188"/>
  <c r="R88" i="170"/>
  <c r="R88" i="168"/>
  <c r="R88" i="172"/>
  <c r="R88" i="163"/>
  <c r="R88" i="161"/>
  <c r="R88" i="159"/>
  <c r="R88" i="158"/>
  <c r="R88" i="118"/>
  <c r="T63" i="163"/>
  <c r="T63" i="170"/>
  <c r="T63" i="165"/>
  <c r="T63" i="179"/>
  <c r="T63" i="186"/>
  <c r="T63" i="183"/>
  <c r="T63" i="185"/>
  <c r="P75" i="15"/>
  <c r="O75" i="192"/>
  <c r="P75" i="192" s="1"/>
  <c r="P66" i="193"/>
  <c r="O66" i="195"/>
  <c r="P66" i="195" s="1"/>
  <c r="P103" i="15"/>
  <c r="O103" i="192"/>
  <c r="P103" i="192" s="1"/>
  <c r="P90" i="15"/>
  <c r="O90" i="192"/>
  <c r="P90" i="192" s="1"/>
  <c r="P104" i="15"/>
  <c r="O104" i="192"/>
  <c r="P104" i="192" s="1"/>
  <c r="P70" i="193"/>
  <c r="O70" i="195"/>
  <c r="P70" i="195" s="1"/>
  <c r="R100" i="198"/>
  <c r="R100" i="194"/>
  <c r="R100" i="191"/>
  <c r="R100" i="187"/>
  <c r="R100" i="186"/>
  <c r="R100" i="190"/>
  <c r="R100" i="184"/>
  <c r="R100" i="173"/>
  <c r="R100" i="188"/>
  <c r="R100" i="185"/>
  <c r="R100" i="183"/>
  <c r="R100" i="180"/>
  <c r="R100" i="175"/>
  <c r="R100" i="170"/>
  <c r="R100" i="169"/>
  <c r="R100" i="181"/>
  <c r="R100" i="179"/>
  <c r="R100" i="176"/>
  <c r="R100" i="174"/>
  <c r="R100" i="189"/>
  <c r="R100" i="167"/>
  <c r="R100" i="165"/>
  <c r="R100" i="164"/>
  <c r="R100" i="178"/>
  <c r="R100" i="168"/>
  <c r="R100" i="172"/>
  <c r="R100" i="161"/>
  <c r="R100" i="159"/>
  <c r="R100" i="158"/>
  <c r="R100" i="163"/>
  <c r="R98" i="198"/>
  <c r="R98" i="194"/>
  <c r="R98" i="190"/>
  <c r="R98" i="191"/>
  <c r="R98" i="187"/>
  <c r="R98" i="186"/>
  <c r="R98" i="184"/>
  <c r="R98" i="178"/>
  <c r="R98" i="170"/>
  <c r="R98" i="164"/>
  <c r="R98" i="188"/>
  <c r="R98" i="181"/>
  <c r="R98" i="179"/>
  <c r="R98" i="176"/>
  <c r="R98" i="174"/>
  <c r="R98" i="173"/>
  <c r="R98" i="183"/>
  <c r="R98" i="180"/>
  <c r="R98" i="175"/>
  <c r="R98" i="172"/>
  <c r="R98" i="169"/>
  <c r="R98" i="168"/>
  <c r="R98" i="167"/>
  <c r="R98" i="185"/>
  <c r="R98" i="165"/>
  <c r="R98" i="189"/>
  <c r="R98" i="163"/>
  <c r="R98" i="161"/>
  <c r="R98" i="159"/>
  <c r="R98" i="158"/>
  <c r="R98" i="118"/>
  <c r="T63" i="180"/>
  <c r="T63" i="194"/>
  <c r="P86" i="15"/>
  <c r="O86" i="192"/>
  <c r="P86" i="192" s="1"/>
  <c r="P65" i="193"/>
  <c r="O65" i="195"/>
  <c r="P65" i="195" s="1"/>
  <c r="R103" i="198"/>
  <c r="R103" i="194"/>
  <c r="R103" i="191"/>
  <c r="R103" i="187"/>
  <c r="R103" i="186"/>
  <c r="R103" i="190"/>
  <c r="R103" i="184"/>
  <c r="R103" i="173"/>
  <c r="R103" i="185"/>
  <c r="R103" i="183"/>
  <c r="R103" i="180"/>
  <c r="R103" i="175"/>
  <c r="R103" i="169"/>
  <c r="R103" i="164"/>
  <c r="R103" i="189"/>
  <c r="R103" i="181"/>
  <c r="R103" i="179"/>
  <c r="R103" i="176"/>
  <c r="R103" i="174"/>
  <c r="R103" i="170"/>
  <c r="R103" i="168"/>
  <c r="R103" i="188"/>
  <c r="R103" i="167"/>
  <c r="R103" i="165"/>
  <c r="R103" i="178"/>
  <c r="R103" i="172"/>
  <c r="R103" i="163"/>
  <c r="R103" i="161"/>
  <c r="R103" i="159"/>
  <c r="R103" i="158"/>
  <c r="Q63" i="192"/>
  <c r="R63" i="192" s="1"/>
  <c r="P103" i="193"/>
  <c r="O103" i="195"/>
  <c r="P103" i="195" s="1"/>
  <c r="P64" i="193"/>
  <c r="O64" i="195"/>
  <c r="P64" i="195" s="1"/>
  <c r="P98" i="15"/>
  <c r="O98" i="192"/>
  <c r="P98" i="192" s="1"/>
  <c r="P56" i="15"/>
  <c r="O56" i="192"/>
  <c r="P56" i="192" s="1"/>
  <c r="P56" i="193"/>
  <c r="O56" i="195"/>
  <c r="P56" i="195" s="1"/>
  <c r="P104" i="193"/>
  <c r="O104" i="195"/>
  <c r="P104" i="195" s="1"/>
  <c r="P76" i="193"/>
  <c r="O76" i="195"/>
  <c r="P76" i="195" s="1"/>
  <c r="P68" i="15"/>
  <c r="O68" i="192"/>
  <c r="P68" i="192" s="1"/>
  <c r="P65" i="15"/>
  <c r="O65" i="192"/>
  <c r="P65" i="192" s="1"/>
  <c r="P92" i="193"/>
  <c r="O92" i="195"/>
  <c r="P92" i="195" s="1"/>
  <c r="R66" i="198"/>
  <c r="R66" i="194"/>
  <c r="R66" i="191"/>
  <c r="R66" i="178"/>
  <c r="R66" i="170"/>
  <c r="R66" i="164"/>
  <c r="R66" i="187"/>
  <c r="R66" i="186"/>
  <c r="R66" i="184"/>
  <c r="R66" i="181"/>
  <c r="R66" i="179"/>
  <c r="R66" i="176"/>
  <c r="R66" i="189"/>
  <c r="R66" i="183"/>
  <c r="R66" i="180"/>
  <c r="R66" i="175"/>
  <c r="R66" i="172"/>
  <c r="R66" i="169"/>
  <c r="R66" i="190"/>
  <c r="R66" i="174"/>
  <c r="R66" i="168"/>
  <c r="R66" i="167"/>
  <c r="R66" i="188"/>
  <c r="R66" i="165"/>
  <c r="R66" i="185"/>
  <c r="R66" i="173"/>
  <c r="R66" i="163"/>
  <c r="R66" i="161"/>
  <c r="R66" i="159"/>
  <c r="R66" i="158"/>
  <c r="R66" i="118"/>
  <c r="R90" i="198"/>
  <c r="R90" i="191"/>
  <c r="R90" i="194"/>
  <c r="R90" i="178"/>
  <c r="R90" i="170"/>
  <c r="R90" i="164"/>
  <c r="R90" i="189"/>
  <c r="R90" i="184"/>
  <c r="R90" i="181"/>
  <c r="R90" i="179"/>
  <c r="R90" i="176"/>
  <c r="R90" i="174"/>
  <c r="R90" i="188"/>
  <c r="R90" i="187"/>
  <c r="R90" i="183"/>
  <c r="R90" i="180"/>
  <c r="R90" i="175"/>
  <c r="R90" i="172"/>
  <c r="R90" i="169"/>
  <c r="R90" i="185"/>
  <c r="R90" i="173"/>
  <c r="R90" i="165"/>
  <c r="R90" i="186"/>
  <c r="R90" i="168"/>
  <c r="R90" i="167"/>
  <c r="R90" i="190"/>
  <c r="R90" i="161"/>
  <c r="R90" i="159"/>
  <c r="R90" i="158"/>
  <c r="R90" i="163"/>
  <c r="R90" i="118"/>
  <c r="R64" i="198"/>
  <c r="R64" i="191"/>
  <c r="R64" i="178"/>
  <c r="R64" i="170"/>
  <c r="R64" i="164"/>
  <c r="R64" i="194"/>
  <c r="R64" i="190"/>
  <c r="R64" i="187"/>
  <c r="R64" i="186"/>
  <c r="R64" i="181"/>
  <c r="R64" i="179"/>
  <c r="R64" i="176"/>
  <c r="R64" i="183"/>
  <c r="R64" i="180"/>
  <c r="R64" i="175"/>
  <c r="R64" i="173"/>
  <c r="R64" i="172"/>
  <c r="R64" i="169"/>
  <c r="R64" i="165"/>
  <c r="R64" i="189"/>
  <c r="R64" i="184"/>
  <c r="R64" i="185"/>
  <c r="R64" i="174"/>
  <c r="R64" i="168"/>
  <c r="R64" i="167"/>
  <c r="R64" i="188"/>
  <c r="R64" i="161"/>
  <c r="R64" i="159"/>
  <c r="R64" i="158"/>
  <c r="R64" i="163"/>
  <c r="R64" i="118"/>
  <c r="T63" i="159"/>
  <c r="T63" i="190"/>
  <c r="T63" i="174"/>
  <c r="T63" i="191"/>
  <c r="P88" i="15"/>
  <c r="O88" i="192"/>
  <c r="P88" i="192" s="1"/>
  <c r="P75" i="193"/>
  <c r="O75" i="195"/>
  <c r="P75" i="195" s="1"/>
  <c r="P77" i="193"/>
  <c r="O77" i="195"/>
  <c r="P77" i="195" s="1"/>
  <c r="P100" i="15"/>
  <c r="O100" i="192"/>
  <c r="P100" i="192" s="1"/>
  <c r="P67" i="15"/>
  <c r="O67" i="192"/>
  <c r="P67" i="192" s="1"/>
  <c r="P98" i="193"/>
  <c r="O98" i="195"/>
  <c r="P98" i="195" s="1"/>
  <c r="P102" i="193"/>
  <c r="O102" i="195"/>
  <c r="P102" i="195" s="1"/>
  <c r="P54" i="15"/>
  <c r="O54" i="192"/>
  <c r="P54" i="192" s="1"/>
  <c r="R86" i="198"/>
  <c r="R86" i="194"/>
  <c r="R86" i="191"/>
  <c r="R86" i="187"/>
  <c r="R86" i="178"/>
  <c r="R86" i="170"/>
  <c r="R86" i="164"/>
  <c r="R86" i="181"/>
  <c r="R86" i="179"/>
  <c r="R86" i="176"/>
  <c r="R86" i="189"/>
  <c r="R86" i="184"/>
  <c r="R86" i="183"/>
  <c r="R86" i="180"/>
  <c r="R86" i="175"/>
  <c r="R86" i="172"/>
  <c r="R86" i="169"/>
  <c r="R86" i="188"/>
  <c r="R86" i="186"/>
  <c r="R86" i="174"/>
  <c r="R86" i="168"/>
  <c r="R86" i="167"/>
  <c r="R86" i="173"/>
  <c r="R86" i="190"/>
  <c r="R86" i="165"/>
  <c r="R86" i="185"/>
  <c r="R86" i="163"/>
  <c r="R86" i="161"/>
  <c r="R86" i="159"/>
  <c r="R86" i="158"/>
  <c r="R86" i="118"/>
  <c r="R67" i="198"/>
  <c r="R67" i="194"/>
  <c r="R67" i="191"/>
  <c r="R67" i="187"/>
  <c r="R67" i="190"/>
  <c r="R67" i="184"/>
  <c r="R67" i="173"/>
  <c r="R67" i="189"/>
  <c r="R67" i="185"/>
  <c r="R67" i="183"/>
  <c r="R67" i="180"/>
  <c r="R67" i="175"/>
  <c r="R67" i="174"/>
  <c r="R67" i="169"/>
  <c r="R67" i="181"/>
  <c r="R67" i="179"/>
  <c r="R67" i="176"/>
  <c r="R67" i="164"/>
  <c r="R67" i="178"/>
  <c r="R67" i="170"/>
  <c r="R67" i="167"/>
  <c r="R67" i="165"/>
  <c r="R67" i="186"/>
  <c r="R67" i="168"/>
  <c r="R67" i="188"/>
  <c r="R67" i="172"/>
  <c r="R67" i="163"/>
  <c r="R67" i="161"/>
  <c r="R67" i="159"/>
  <c r="R67" i="158"/>
  <c r="R67" i="118"/>
  <c r="R78" i="198"/>
  <c r="R78" i="194"/>
  <c r="R78" i="191"/>
  <c r="R78" i="187"/>
  <c r="R78" i="186"/>
  <c r="R78" i="190"/>
  <c r="R78" i="184"/>
  <c r="R78" i="173"/>
  <c r="R78" i="185"/>
  <c r="R78" i="183"/>
  <c r="R78" i="180"/>
  <c r="R78" i="175"/>
  <c r="R78" i="174"/>
  <c r="R78" i="169"/>
  <c r="R78" i="164"/>
  <c r="R78" i="189"/>
  <c r="R78" i="181"/>
  <c r="R78" i="179"/>
  <c r="R78" i="176"/>
  <c r="R78" i="170"/>
  <c r="R78" i="168"/>
  <c r="R78" i="167"/>
  <c r="R78" i="165"/>
  <c r="R78" i="188"/>
  <c r="R78" i="178"/>
  <c r="R78" i="172"/>
  <c r="R78" i="163"/>
  <c r="R78" i="161"/>
  <c r="R78" i="118"/>
  <c r="R78" i="158"/>
  <c r="R78" i="159"/>
  <c r="R70" i="198"/>
  <c r="R70" i="194"/>
  <c r="R70" i="191"/>
  <c r="R70" i="187"/>
  <c r="R70" i="190"/>
  <c r="R70" i="184"/>
  <c r="R70" i="173"/>
  <c r="R70" i="185"/>
  <c r="R70" i="183"/>
  <c r="R70" i="180"/>
  <c r="R70" i="175"/>
  <c r="R70" i="174"/>
  <c r="R70" i="169"/>
  <c r="R70" i="188"/>
  <c r="R70" i="181"/>
  <c r="R70" i="179"/>
  <c r="R70" i="176"/>
  <c r="R70" i="168"/>
  <c r="R70" i="164"/>
  <c r="R70" i="178"/>
  <c r="R70" i="167"/>
  <c r="R70" i="165"/>
  <c r="R70" i="189"/>
  <c r="R70" i="186"/>
  <c r="R70" i="172"/>
  <c r="R70" i="170"/>
  <c r="R70" i="159"/>
  <c r="R70" i="158"/>
  <c r="R70" i="118"/>
  <c r="R70" i="163"/>
  <c r="R70" i="161"/>
  <c r="R76" i="198"/>
  <c r="R76" i="194"/>
  <c r="R76" i="191"/>
  <c r="R76" i="187"/>
  <c r="R76" i="186"/>
  <c r="R76" i="190"/>
  <c r="R76" i="184"/>
  <c r="R76" i="173"/>
  <c r="R76" i="188"/>
  <c r="R76" i="185"/>
  <c r="R76" i="183"/>
  <c r="R76" i="180"/>
  <c r="R76" i="175"/>
  <c r="R76" i="174"/>
  <c r="R76" i="170"/>
  <c r="R76" i="169"/>
  <c r="R76" i="181"/>
  <c r="R76" i="179"/>
  <c r="R76" i="176"/>
  <c r="R76" i="167"/>
  <c r="R76" i="165"/>
  <c r="R76" i="189"/>
  <c r="R76" i="178"/>
  <c r="R76" i="168"/>
  <c r="R76" i="172"/>
  <c r="R76" i="164"/>
  <c r="R76" i="163"/>
  <c r="R76" i="161"/>
  <c r="R76" i="159"/>
  <c r="R76" i="158"/>
  <c r="R76" i="118"/>
  <c r="T63" i="118"/>
  <c r="T63" i="15"/>
  <c r="T63" i="168"/>
  <c r="T63" i="172"/>
  <c r="T63" i="169"/>
  <c r="T63" i="164"/>
  <c r="T63" i="184"/>
  <c r="T63" i="187"/>
  <c r="R104" i="198"/>
  <c r="R104" i="194"/>
  <c r="R104" i="190"/>
  <c r="R104" i="191"/>
  <c r="R104" i="178"/>
  <c r="R104" i="170"/>
  <c r="R104" i="164"/>
  <c r="R104" i="181"/>
  <c r="R104" i="179"/>
  <c r="R104" i="176"/>
  <c r="R104" i="174"/>
  <c r="R104" i="189"/>
  <c r="R104" i="186"/>
  <c r="R104" i="183"/>
  <c r="R104" i="180"/>
  <c r="R104" i="175"/>
  <c r="R104" i="172"/>
  <c r="R104" i="169"/>
  <c r="R104" i="184"/>
  <c r="R104" i="168"/>
  <c r="R104" i="167"/>
  <c r="R104" i="188"/>
  <c r="R104" i="165"/>
  <c r="R104" i="187"/>
  <c r="R104" i="185"/>
  <c r="R104" i="173"/>
  <c r="R104" i="163"/>
  <c r="R104" i="161"/>
  <c r="R104" i="159"/>
  <c r="R104" i="158"/>
  <c r="R65" i="198"/>
  <c r="R65" i="194"/>
  <c r="R65" i="191"/>
  <c r="R65" i="187"/>
  <c r="R65" i="190"/>
  <c r="R65" i="184"/>
  <c r="R65" i="173"/>
  <c r="R65" i="185"/>
  <c r="R65" i="183"/>
  <c r="R65" i="180"/>
  <c r="R65" i="175"/>
  <c r="R65" i="174"/>
  <c r="R65" i="169"/>
  <c r="R65" i="164"/>
  <c r="R65" i="189"/>
  <c r="R65" i="181"/>
  <c r="R65" i="179"/>
  <c r="R65" i="176"/>
  <c r="R65" i="170"/>
  <c r="R65" i="168"/>
  <c r="R65" i="188"/>
  <c r="R65" i="186"/>
  <c r="R65" i="167"/>
  <c r="R65" i="165"/>
  <c r="R65" i="178"/>
  <c r="R65" i="172"/>
  <c r="R65" i="163"/>
  <c r="R65" i="161"/>
  <c r="R65" i="118"/>
  <c r="R65" i="159"/>
  <c r="R65" i="158"/>
  <c r="R102" i="198"/>
  <c r="R102" i="194"/>
  <c r="R102" i="190"/>
  <c r="R102" i="191"/>
  <c r="R102" i="187"/>
  <c r="R102" i="178"/>
  <c r="R102" i="170"/>
  <c r="R102" i="164"/>
  <c r="R102" i="181"/>
  <c r="R102" i="179"/>
  <c r="R102" i="176"/>
  <c r="R102" i="174"/>
  <c r="R102" i="186"/>
  <c r="R102" i="184"/>
  <c r="R102" i="183"/>
  <c r="R102" i="180"/>
  <c r="R102" i="175"/>
  <c r="R102" i="173"/>
  <c r="R102" i="172"/>
  <c r="R102" i="169"/>
  <c r="R102" i="165"/>
  <c r="R102" i="189"/>
  <c r="R102" i="185"/>
  <c r="R102" i="168"/>
  <c r="R102" i="167"/>
  <c r="R102" i="188"/>
  <c r="R102" i="161"/>
  <c r="R102" i="158"/>
  <c r="R102" i="163"/>
  <c r="R102" i="159"/>
  <c r="R68" i="198"/>
  <c r="R68" i="191"/>
  <c r="R68" i="178"/>
  <c r="R68" i="170"/>
  <c r="R68" i="164"/>
  <c r="R68" i="189"/>
  <c r="R68" i="186"/>
  <c r="R68" i="181"/>
  <c r="R68" i="179"/>
  <c r="R68" i="176"/>
  <c r="R68" i="188"/>
  <c r="R68" i="183"/>
  <c r="R68" i="180"/>
  <c r="R68" i="175"/>
  <c r="R68" i="172"/>
  <c r="R68" i="169"/>
  <c r="R68" i="185"/>
  <c r="R68" i="184"/>
  <c r="R68" i="165"/>
  <c r="R68" i="190"/>
  <c r="R68" i="174"/>
  <c r="R68" i="173"/>
  <c r="R68" i="168"/>
  <c r="R68" i="167"/>
  <c r="R68" i="194"/>
  <c r="R68" i="187"/>
  <c r="R68" i="161"/>
  <c r="R68" i="159"/>
  <c r="R68" i="158"/>
  <c r="R68" i="118"/>
  <c r="R68" i="163"/>
  <c r="T63" i="161"/>
  <c r="T63" i="158"/>
  <c r="T63" i="176"/>
  <c r="T63" i="178"/>
  <c r="T63" i="175"/>
  <c r="T63" i="173"/>
  <c r="T63" i="189"/>
  <c r="P88" i="193"/>
  <c r="O88" i="195"/>
  <c r="P88" i="195" s="1"/>
  <c r="P77" i="15"/>
  <c r="O77" i="192"/>
  <c r="P77" i="192" s="1"/>
  <c r="P66" i="15"/>
  <c r="O66" i="192"/>
  <c r="P66" i="192" s="1"/>
  <c r="P100" i="193"/>
  <c r="O100" i="195"/>
  <c r="P100" i="195" s="1"/>
  <c r="P67" i="193"/>
  <c r="O67" i="195"/>
  <c r="P67" i="195" s="1"/>
  <c r="P64" i="15"/>
  <c r="O64" i="192"/>
  <c r="P64" i="192" s="1"/>
  <c r="P90" i="193"/>
  <c r="O90" i="195"/>
  <c r="P90" i="195" s="1"/>
  <c r="P86" i="193"/>
  <c r="O86" i="195"/>
  <c r="P86" i="195" s="1"/>
  <c r="P76" i="15"/>
  <c r="O76" i="192"/>
  <c r="P76" i="192" s="1"/>
  <c r="P68" i="193"/>
  <c r="O68" i="195"/>
  <c r="P68" i="195" s="1"/>
  <c r="P102" i="15"/>
  <c r="O102" i="192"/>
  <c r="P102" i="192" s="1"/>
  <c r="P54" i="193"/>
  <c r="O54" i="195"/>
  <c r="P54" i="195" s="1"/>
  <c r="P78" i="15"/>
  <c r="O78" i="192"/>
  <c r="P78" i="192" s="1"/>
  <c r="P78" i="193"/>
  <c r="O78" i="195"/>
  <c r="P78" i="195" s="1"/>
  <c r="P70" i="15"/>
  <c r="O70" i="192"/>
  <c r="P70" i="192" s="1"/>
  <c r="T63" i="193"/>
  <c r="P99" i="15"/>
  <c r="O99" i="192"/>
  <c r="P99" i="192" s="1"/>
  <c r="R99" i="198"/>
  <c r="R99" i="184"/>
  <c r="R99" i="183"/>
  <c r="R99" i="181"/>
  <c r="R99" i="180"/>
  <c r="R99" i="179"/>
  <c r="R99" i="178"/>
  <c r="R99" i="176"/>
  <c r="R99" i="175"/>
  <c r="R99" i="174"/>
  <c r="R99" i="173"/>
  <c r="R99" i="172"/>
  <c r="R99" i="170"/>
  <c r="R99" i="169"/>
  <c r="R99" i="168"/>
  <c r="R99" i="167"/>
  <c r="R99" i="165"/>
  <c r="R99" i="164"/>
  <c r="R99" i="189"/>
  <c r="R99" i="188"/>
  <c r="R99" i="185"/>
  <c r="R99" i="190"/>
  <c r="R99" i="191"/>
  <c r="R99" i="194"/>
  <c r="R99" i="186"/>
  <c r="R99" i="187"/>
  <c r="R99" i="163"/>
  <c r="R99" i="158"/>
  <c r="R99" i="161"/>
  <c r="R99" i="159"/>
  <c r="R99" i="118"/>
  <c r="P99" i="193"/>
  <c r="O99" i="195"/>
  <c r="P99" i="195" s="1"/>
  <c r="T97" i="198"/>
  <c r="T83" i="198"/>
  <c r="T80" i="198"/>
  <c r="T62" i="198"/>
  <c r="T71" i="198"/>
  <c r="T87" i="198"/>
  <c r="T58" i="198"/>
  <c r="T57" i="198"/>
  <c r="T72" i="198"/>
  <c r="T89" i="198"/>
  <c r="T61" i="198"/>
  <c r="T84" i="198"/>
  <c r="T60" i="198"/>
  <c r="T73" i="198"/>
  <c r="T96" i="198"/>
  <c r="T53" i="198"/>
  <c r="T19" i="198"/>
  <c r="T59" i="198"/>
  <c r="T74" i="198"/>
  <c r="T63" i="198"/>
  <c r="T79" i="198"/>
  <c r="T91" i="198"/>
  <c r="T81" i="198"/>
  <c r="T95" i="198"/>
  <c r="T94" i="198"/>
  <c r="T69" i="198"/>
  <c r="T85" i="198"/>
  <c r="T82" i="198"/>
  <c r="T93" i="198"/>
  <c r="T71" i="192"/>
  <c r="T84" i="192"/>
  <c r="P111" i="198"/>
  <c r="O116" i="198"/>
  <c r="P116" i="198" s="1"/>
  <c r="T81" i="192"/>
  <c r="T95" i="192"/>
  <c r="T94" i="192"/>
  <c r="T60" i="192"/>
  <c r="T59" i="192"/>
  <c r="V96" i="191"/>
  <c r="V95" i="191"/>
  <c r="V91" i="191"/>
  <c r="V83" i="191"/>
  <c r="V82" i="191"/>
  <c r="V74" i="191"/>
  <c r="V60" i="191"/>
  <c r="V57" i="191"/>
  <c r="V52" i="191"/>
  <c r="T53" i="192"/>
  <c r="Q116" i="192"/>
  <c r="R116" i="192" s="1"/>
  <c r="R111" i="192"/>
  <c r="Q111" i="198"/>
  <c r="R52" i="198"/>
  <c r="T87" i="192"/>
  <c r="T111" i="191"/>
  <c r="S116" i="191"/>
  <c r="T116" i="191" s="1"/>
  <c r="S111" i="192"/>
  <c r="T73" i="192"/>
  <c r="T96" i="192"/>
  <c r="V93" i="191"/>
  <c r="V97" i="191"/>
  <c r="U97" i="192"/>
  <c r="V89" i="191"/>
  <c r="V81" i="191"/>
  <c r="V80" i="191"/>
  <c r="V73" i="191"/>
  <c r="V58" i="191"/>
  <c r="V71" i="191"/>
  <c r="V53" i="191"/>
  <c r="T69" i="192"/>
  <c r="T85" i="192"/>
  <c r="T82" i="192"/>
  <c r="T93" i="192"/>
  <c r="T91" i="192"/>
  <c r="R112" i="192"/>
  <c r="Q112" i="198"/>
  <c r="R112" i="198" s="1"/>
  <c r="T58" i="192"/>
  <c r="T57" i="192"/>
  <c r="T72" i="192"/>
  <c r="T89" i="192"/>
  <c r="V87" i="191"/>
  <c r="V79" i="191"/>
  <c r="V72" i="191"/>
  <c r="V69" i="191"/>
  <c r="V61" i="191"/>
  <c r="T62" i="192"/>
  <c r="T79" i="192"/>
  <c r="T25" i="198"/>
  <c r="T38" i="198"/>
  <c r="T42" i="198"/>
  <c r="T46" i="198"/>
  <c r="T23" i="198"/>
  <c r="T27" i="198"/>
  <c r="T36" i="198"/>
  <c r="T40" i="198"/>
  <c r="T44" i="198"/>
  <c r="T26" i="198"/>
  <c r="T32" i="198"/>
  <c r="T41" i="198"/>
  <c r="T28" i="198"/>
  <c r="T43" i="198"/>
  <c r="T21" i="198"/>
  <c r="T37" i="198"/>
  <c r="T45" i="198"/>
  <c r="T24" i="198"/>
  <c r="T39" i="198"/>
  <c r="T114" i="198"/>
  <c r="T115" i="198"/>
  <c r="T20" i="198"/>
  <c r="T52" i="192"/>
  <c r="S52" i="198"/>
  <c r="S113" i="198" s="1"/>
  <c r="T113" i="198" s="1"/>
  <c r="T83" i="192"/>
  <c r="T80" i="192"/>
  <c r="T97" i="192"/>
  <c r="V94" i="191"/>
  <c r="V85" i="191"/>
  <c r="V84" i="191"/>
  <c r="V62" i="191"/>
  <c r="U112" i="191"/>
  <c r="U111" i="191"/>
  <c r="T112" i="191"/>
  <c r="S112" i="192"/>
  <c r="T61" i="192"/>
  <c r="T74" i="192"/>
  <c r="T102" i="197" l="1"/>
  <c r="S105" i="197"/>
  <c r="Q107" i="197"/>
  <c r="R107" i="197" s="1"/>
  <c r="R105" i="197"/>
  <c r="T104" i="198"/>
  <c r="T104" i="191"/>
  <c r="T104" i="188"/>
  <c r="T104" i="183"/>
  <c r="T104" i="180"/>
  <c r="T104" i="175"/>
  <c r="T104" i="189"/>
  <c r="T104" i="187"/>
  <c r="T104" i="172"/>
  <c r="T104" i="167"/>
  <c r="T104" i="186"/>
  <c r="T104" i="178"/>
  <c r="T104" i="169"/>
  <c r="T104" i="164"/>
  <c r="T104" i="190"/>
  <c r="T104" i="184"/>
  <c r="T104" i="173"/>
  <c r="T104" i="170"/>
  <c r="T104" i="179"/>
  <c r="T104" i="181"/>
  <c r="T104" i="174"/>
  <c r="T104" i="165"/>
  <c r="T104" i="185"/>
  <c r="T104" i="176"/>
  <c r="T104" i="194"/>
  <c r="T104" i="168"/>
  <c r="T104" i="163"/>
  <c r="T104" i="161"/>
  <c r="T104" i="159"/>
  <c r="T104" i="158"/>
  <c r="T56" i="198"/>
  <c r="T56" i="189"/>
  <c r="T56" i="194"/>
  <c r="T56" i="187"/>
  <c r="T56" i="185"/>
  <c r="T56" i="181"/>
  <c r="T56" i="179"/>
  <c r="T56" i="178"/>
  <c r="T56" i="176"/>
  <c r="T56" i="188"/>
  <c r="T56" i="184"/>
  <c r="T56" i="169"/>
  <c r="T56" i="168"/>
  <c r="T56" i="165"/>
  <c r="T56" i="190"/>
  <c r="T56" i="173"/>
  <c r="T56" i="172"/>
  <c r="T56" i="164"/>
  <c r="T56" i="180"/>
  <c r="T56" i="183"/>
  <c r="T56" i="175"/>
  <c r="T56" i="191"/>
  <c r="T56" i="186"/>
  <c r="T56" i="174"/>
  <c r="T56" i="170"/>
  <c r="T56" i="167"/>
  <c r="T56" i="163"/>
  <c r="T56" i="159"/>
  <c r="T56" i="158"/>
  <c r="T56" i="118"/>
  <c r="T56" i="161"/>
  <c r="R102" i="15"/>
  <c r="Q102" i="192"/>
  <c r="R102" i="192" s="1"/>
  <c r="R102" i="193"/>
  <c r="Q102" i="195"/>
  <c r="R102" i="195" s="1"/>
  <c r="R64" i="193"/>
  <c r="Q64" i="195"/>
  <c r="R64" i="195" s="1"/>
  <c r="R88" i="15"/>
  <c r="Q88" i="192"/>
  <c r="R88" i="192" s="1"/>
  <c r="R92" i="15"/>
  <c r="Q92" i="192"/>
  <c r="R92" i="192" s="1"/>
  <c r="T100" i="198"/>
  <c r="T100" i="190"/>
  <c r="T100" i="194"/>
  <c r="T100" i="189"/>
  <c r="T100" i="187"/>
  <c r="T100" i="186"/>
  <c r="T100" i="185"/>
  <c r="T100" i="181"/>
  <c r="T100" i="179"/>
  <c r="T100" i="178"/>
  <c r="T100" i="176"/>
  <c r="T100" i="174"/>
  <c r="T100" i="188"/>
  <c r="T100" i="184"/>
  <c r="T100" i="169"/>
  <c r="T100" i="168"/>
  <c r="T100" i="165"/>
  <c r="T100" i="173"/>
  <c r="T100" i="172"/>
  <c r="T100" i="164"/>
  <c r="T100" i="180"/>
  <c r="T100" i="183"/>
  <c r="T100" i="175"/>
  <c r="T100" i="191"/>
  <c r="T100" i="170"/>
  <c r="T100" i="167"/>
  <c r="T100" i="161"/>
  <c r="T100" i="159"/>
  <c r="T100" i="158"/>
  <c r="T100" i="163"/>
  <c r="T66" i="198"/>
  <c r="T66" i="191"/>
  <c r="T66" i="194"/>
  <c r="T66" i="190"/>
  <c r="T66" i="188"/>
  <c r="T66" i="186"/>
  <c r="T66" i="183"/>
  <c r="T66" i="180"/>
  <c r="T66" i="175"/>
  <c r="T66" i="189"/>
  <c r="T66" i="174"/>
  <c r="T66" i="172"/>
  <c r="T66" i="167"/>
  <c r="T66" i="178"/>
  <c r="T66" i="169"/>
  <c r="T66" i="164"/>
  <c r="T66" i="173"/>
  <c r="T66" i="170"/>
  <c r="T66" i="179"/>
  <c r="T66" i="187"/>
  <c r="T66" i="181"/>
  <c r="T66" i="165"/>
  <c r="T66" i="185"/>
  <c r="T66" i="184"/>
  <c r="T66" i="176"/>
  <c r="T66" i="168"/>
  <c r="T66" i="163"/>
  <c r="T66" i="161"/>
  <c r="T66" i="159"/>
  <c r="T66" i="158"/>
  <c r="T66" i="118"/>
  <c r="T77" i="198"/>
  <c r="T77" i="191"/>
  <c r="T77" i="194"/>
  <c r="T77" i="190"/>
  <c r="T77" i="188"/>
  <c r="T77" i="187"/>
  <c r="T77" i="186"/>
  <c r="T77" i="183"/>
  <c r="T77" i="180"/>
  <c r="T77" i="175"/>
  <c r="T77" i="189"/>
  <c r="T77" i="184"/>
  <c r="T77" i="174"/>
  <c r="T77" i="172"/>
  <c r="T77" i="167"/>
  <c r="T77" i="178"/>
  <c r="T77" i="173"/>
  <c r="T77" i="170"/>
  <c r="T77" i="169"/>
  <c r="T77" i="181"/>
  <c r="T77" i="185"/>
  <c r="T77" i="176"/>
  <c r="T77" i="168"/>
  <c r="T77" i="164"/>
  <c r="T77" i="179"/>
  <c r="T77" i="165"/>
  <c r="T77" i="161"/>
  <c r="T77" i="159"/>
  <c r="T77" i="158"/>
  <c r="T77" i="163"/>
  <c r="T77" i="118"/>
  <c r="T102" i="198"/>
  <c r="T102" i="191"/>
  <c r="T102" i="188"/>
  <c r="T102" i="187"/>
  <c r="T102" i="186"/>
  <c r="T102" i="183"/>
  <c r="T102" i="180"/>
  <c r="T102" i="175"/>
  <c r="T102" i="194"/>
  <c r="T102" i="189"/>
  <c r="T102" i="184"/>
  <c r="T102" i="172"/>
  <c r="T102" i="167"/>
  <c r="T102" i="178"/>
  <c r="T102" i="173"/>
  <c r="T102" i="170"/>
  <c r="T102" i="169"/>
  <c r="T102" i="181"/>
  <c r="T102" i="174"/>
  <c r="T102" i="164"/>
  <c r="T102" i="185"/>
  <c r="T102" i="176"/>
  <c r="T102" i="168"/>
  <c r="T102" i="190"/>
  <c r="T102" i="179"/>
  <c r="T102" i="165"/>
  <c r="T102" i="161"/>
  <c r="T102" i="159"/>
  <c r="T102" i="158"/>
  <c r="T102" i="163"/>
  <c r="T68" i="198"/>
  <c r="T68" i="194"/>
  <c r="T68" i="191"/>
  <c r="T68" i="190"/>
  <c r="T68" i="188"/>
  <c r="T68" i="186"/>
  <c r="T68" i="183"/>
  <c r="T68" i="180"/>
  <c r="T68" i="175"/>
  <c r="T68" i="189"/>
  <c r="T68" i="174"/>
  <c r="T68" i="172"/>
  <c r="T68" i="167"/>
  <c r="T68" i="178"/>
  <c r="T68" i="169"/>
  <c r="T68" i="187"/>
  <c r="T68" i="164"/>
  <c r="T68" i="179"/>
  <c r="T68" i="173"/>
  <c r="T68" i="168"/>
  <c r="T68" i="181"/>
  <c r="T68" i="185"/>
  <c r="T68" i="184"/>
  <c r="T68" i="176"/>
  <c r="T68" i="170"/>
  <c r="T68" i="165"/>
  <c r="T68" i="161"/>
  <c r="T68" i="159"/>
  <c r="T68" i="158"/>
  <c r="T68" i="163"/>
  <c r="T68" i="118"/>
  <c r="S63" i="195"/>
  <c r="T63" i="195" s="1"/>
  <c r="R65" i="15"/>
  <c r="Q65" i="192"/>
  <c r="R65" i="192" s="1"/>
  <c r="R104" i="193"/>
  <c r="Q104" i="195"/>
  <c r="R104" i="195" s="1"/>
  <c r="R76" i="193"/>
  <c r="Q76" i="195"/>
  <c r="R76" i="195" s="1"/>
  <c r="R64" i="15"/>
  <c r="Q64" i="192"/>
  <c r="R64" i="192" s="1"/>
  <c r="R103" i="15"/>
  <c r="Q103" i="192"/>
  <c r="R103" i="192" s="1"/>
  <c r="R98" i="193"/>
  <c r="Q98" i="195"/>
  <c r="R98" i="195" s="1"/>
  <c r="R56" i="193"/>
  <c r="Q56" i="195"/>
  <c r="R56" i="195" s="1"/>
  <c r="R54" i="15"/>
  <c r="Q54" i="192"/>
  <c r="R54" i="192" s="1"/>
  <c r="T76" i="198"/>
  <c r="T76" i="194"/>
  <c r="T76" i="189"/>
  <c r="T76" i="187"/>
  <c r="T76" i="186"/>
  <c r="T76" i="185"/>
  <c r="T76" i="181"/>
  <c r="T76" i="179"/>
  <c r="T76" i="178"/>
  <c r="T76" i="176"/>
  <c r="T76" i="188"/>
  <c r="T76" i="184"/>
  <c r="T76" i="169"/>
  <c r="T76" i="168"/>
  <c r="T76" i="165"/>
  <c r="T76" i="190"/>
  <c r="T76" i="173"/>
  <c r="T76" i="172"/>
  <c r="T76" i="180"/>
  <c r="T76" i="170"/>
  <c r="T76" i="183"/>
  <c r="T76" i="175"/>
  <c r="T76" i="164"/>
  <c r="T76" i="191"/>
  <c r="T76" i="174"/>
  <c r="T76" i="167"/>
  <c r="T76" i="163"/>
  <c r="T76" i="159"/>
  <c r="T76" i="118"/>
  <c r="T76" i="161"/>
  <c r="T76" i="158"/>
  <c r="R76" i="15"/>
  <c r="Q76" i="192"/>
  <c r="R76" i="192" s="1"/>
  <c r="R92" i="193"/>
  <c r="Q92" i="195"/>
  <c r="R92" i="195" s="1"/>
  <c r="T70" i="198"/>
  <c r="T70" i="194"/>
  <c r="T70" i="189"/>
  <c r="T70" i="185"/>
  <c r="T70" i="181"/>
  <c r="T70" i="179"/>
  <c r="T70" i="178"/>
  <c r="T70" i="176"/>
  <c r="T70" i="188"/>
  <c r="T70" i="187"/>
  <c r="T70" i="169"/>
  <c r="T70" i="168"/>
  <c r="T70" i="165"/>
  <c r="T70" i="191"/>
  <c r="T70" i="190"/>
  <c r="T70" i="184"/>
  <c r="T70" i="172"/>
  <c r="T70" i="164"/>
  <c r="T70" i="180"/>
  <c r="T70" i="183"/>
  <c r="T70" i="175"/>
  <c r="T70" i="174"/>
  <c r="T70" i="173"/>
  <c r="T70" i="167"/>
  <c r="T70" i="186"/>
  <c r="T70" i="170"/>
  <c r="T70" i="161"/>
  <c r="T70" i="159"/>
  <c r="T70" i="158"/>
  <c r="T70" i="163"/>
  <c r="T70" i="118"/>
  <c r="R70" i="193"/>
  <c r="Q70" i="195"/>
  <c r="R70" i="195" s="1"/>
  <c r="R90" i="15"/>
  <c r="Q90" i="192"/>
  <c r="R90" i="192" s="1"/>
  <c r="R103" i="193"/>
  <c r="Q103" i="195"/>
  <c r="R103" i="195" s="1"/>
  <c r="R77" i="15"/>
  <c r="Q77" i="192"/>
  <c r="R77" i="192" s="1"/>
  <c r="T86" i="198"/>
  <c r="T86" i="191"/>
  <c r="T86" i="190"/>
  <c r="T86" i="188"/>
  <c r="T86" i="183"/>
  <c r="T86" i="180"/>
  <c r="T86" i="175"/>
  <c r="T86" i="189"/>
  <c r="T86" i="174"/>
  <c r="T86" i="172"/>
  <c r="T86" i="167"/>
  <c r="T86" i="194"/>
  <c r="T86" i="184"/>
  <c r="T86" i="178"/>
  <c r="T86" i="169"/>
  <c r="T86" i="164"/>
  <c r="T86" i="186"/>
  <c r="T86" i="173"/>
  <c r="T86" i="170"/>
  <c r="T86" i="187"/>
  <c r="T86" i="179"/>
  <c r="T86" i="181"/>
  <c r="T86" i="165"/>
  <c r="T86" i="185"/>
  <c r="T86" i="176"/>
  <c r="T86" i="168"/>
  <c r="T86" i="163"/>
  <c r="T86" i="161"/>
  <c r="T86" i="118"/>
  <c r="T86" i="158"/>
  <c r="T86" i="159"/>
  <c r="T90" i="198"/>
  <c r="T90" i="194"/>
  <c r="T90" i="191"/>
  <c r="T90" i="190"/>
  <c r="T90" i="188"/>
  <c r="T90" i="183"/>
  <c r="T90" i="180"/>
  <c r="T90" i="175"/>
  <c r="T90" i="189"/>
  <c r="T90" i="186"/>
  <c r="T90" i="172"/>
  <c r="T90" i="167"/>
  <c r="T90" i="187"/>
  <c r="T90" i="178"/>
  <c r="T90" i="169"/>
  <c r="T90" i="164"/>
  <c r="T90" i="184"/>
  <c r="T90" i="179"/>
  <c r="T90" i="170"/>
  <c r="T90" i="168"/>
  <c r="T90" i="181"/>
  <c r="T90" i="174"/>
  <c r="T90" i="185"/>
  <c r="T90" i="176"/>
  <c r="T90" i="173"/>
  <c r="T90" i="165"/>
  <c r="T90" i="161"/>
  <c r="T90" i="159"/>
  <c r="T90" i="158"/>
  <c r="T90" i="163"/>
  <c r="T90" i="118"/>
  <c r="R68" i="193"/>
  <c r="Q68" i="195"/>
  <c r="R68" i="195" s="1"/>
  <c r="R65" i="193"/>
  <c r="Q65" i="195"/>
  <c r="R65" i="195" s="1"/>
  <c r="R78" i="15"/>
  <c r="Q78" i="192"/>
  <c r="R78" i="192" s="1"/>
  <c r="R67" i="193"/>
  <c r="Q67" i="195"/>
  <c r="R67" i="195" s="1"/>
  <c r="R86" i="15"/>
  <c r="Q86" i="192"/>
  <c r="R86" i="192" s="1"/>
  <c r="R90" i="193"/>
  <c r="Q90" i="195"/>
  <c r="R90" i="195" s="1"/>
  <c r="R66" i="193"/>
  <c r="Q66" i="195"/>
  <c r="R66" i="195" s="1"/>
  <c r="R100" i="193"/>
  <c r="Q100" i="195"/>
  <c r="R100" i="195" s="1"/>
  <c r="R88" i="193"/>
  <c r="Q88" i="195"/>
  <c r="R88" i="195" s="1"/>
  <c r="R77" i="193"/>
  <c r="Q77" i="195"/>
  <c r="R77" i="195" s="1"/>
  <c r="R56" i="15"/>
  <c r="Q56" i="192"/>
  <c r="R56" i="192" s="1"/>
  <c r="T67" i="198"/>
  <c r="T67" i="194"/>
  <c r="T67" i="189"/>
  <c r="T67" i="185"/>
  <c r="T67" i="181"/>
  <c r="T67" i="179"/>
  <c r="T67" i="178"/>
  <c r="T67" i="176"/>
  <c r="T67" i="188"/>
  <c r="T67" i="187"/>
  <c r="T67" i="169"/>
  <c r="T67" i="168"/>
  <c r="T67" i="165"/>
  <c r="T67" i="164"/>
  <c r="T67" i="184"/>
  <c r="T67" i="172"/>
  <c r="T67" i="170"/>
  <c r="T67" i="190"/>
  <c r="T67" i="183"/>
  <c r="T67" i="175"/>
  <c r="T67" i="186"/>
  <c r="T67" i="173"/>
  <c r="T67" i="191"/>
  <c r="T67" i="180"/>
  <c r="T67" i="174"/>
  <c r="T67" i="167"/>
  <c r="T67" i="163"/>
  <c r="T67" i="161"/>
  <c r="T67" i="159"/>
  <c r="T67" i="158"/>
  <c r="T67" i="118"/>
  <c r="T75" i="198"/>
  <c r="T75" i="191"/>
  <c r="T75" i="190"/>
  <c r="T75" i="188"/>
  <c r="T75" i="186"/>
  <c r="T75" i="183"/>
  <c r="T75" i="180"/>
  <c r="T75" i="175"/>
  <c r="T75" i="194"/>
  <c r="T75" i="189"/>
  <c r="T75" i="174"/>
  <c r="T75" i="172"/>
  <c r="T75" i="167"/>
  <c r="T75" i="187"/>
  <c r="T75" i="178"/>
  <c r="T75" i="169"/>
  <c r="T75" i="185"/>
  <c r="T75" i="176"/>
  <c r="T75" i="173"/>
  <c r="T75" i="184"/>
  <c r="T75" i="165"/>
  <c r="T75" i="179"/>
  <c r="T75" i="170"/>
  <c r="T75" i="181"/>
  <c r="T75" i="168"/>
  <c r="T75" i="164"/>
  <c r="T75" i="163"/>
  <c r="T75" i="159"/>
  <c r="T75" i="158"/>
  <c r="T75" i="161"/>
  <c r="T75" i="118"/>
  <c r="T92" i="198"/>
  <c r="T92" i="190"/>
  <c r="T92" i="189"/>
  <c r="T92" i="185"/>
  <c r="T92" i="181"/>
  <c r="T92" i="179"/>
  <c r="T92" i="178"/>
  <c r="T92" i="176"/>
  <c r="T92" i="174"/>
  <c r="T92" i="194"/>
  <c r="T92" i="188"/>
  <c r="T92" i="169"/>
  <c r="T92" i="168"/>
  <c r="T92" i="165"/>
  <c r="T92" i="187"/>
  <c r="T92" i="191"/>
  <c r="T92" i="172"/>
  <c r="T92" i="164"/>
  <c r="T92" i="186"/>
  <c r="T92" i="180"/>
  <c r="T92" i="170"/>
  <c r="T92" i="184"/>
  <c r="T92" i="183"/>
  <c r="T92" i="175"/>
  <c r="T92" i="167"/>
  <c r="T92" i="173"/>
  <c r="T92" i="161"/>
  <c r="T92" i="159"/>
  <c r="T92" i="158"/>
  <c r="T92" i="163"/>
  <c r="T92" i="118"/>
  <c r="T103" i="198"/>
  <c r="T103" i="190"/>
  <c r="T103" i="189"/>
  <c r="T103" i="185"/>
  <c r="T103" i="181"/>
  <c r="T103" i="179"/>
  <c r="T103" i="178"/>
  <c r="T103" i="176"/>
  <c r="T103" i="174"/>
  <c r="T103" i="188"/>
  <c r="T103" i="186"/>
  <c r="T103" i="169"/>
  <c r="T103" i="168"/>
  <c r="T103" i="165"/>
  <c r="T103" i="170"/>
  <c r="T103" i="194"/>
  <c r="T103" i="191"/>
  <c r="T103" i="173"/>
  <c r="T103" i="172"/>
  <c r="T103" i="167"/>
  <c r="T103" i="187"/>
  <c r="T103" i="180"/>
  <c r="T103" i="184"/>
  <c r="T103" i="183"/>
  <c r="T103" i="175"/>
  <c r="T103" i="164"/>
  <c r="T103" i="163"/>
  <c r="T103" i="161"/>
  <c r="T103" i="159"/>
  <c r="T103" i="158"/>
  <c r="T98" i="198"/>
  <c r="T98" i="191"/>
  <c r="T98" i="188"/>
  <c r="T98" i="183"/>
  <c r="T98" i="180"/>
  <c r="T98" i="175"/>
  <c r="T98" i="194"/>
  <c r="T98" i="189"/>
  <c r="T98" i="172"/>
  <c r="T98" i="167"/>
  <c r="T98" i="187"/>
  <c r="T98" i="184"/>
  <c r="T98" i="178"/>
  <c r="T98" i="169"/>
  <c r="T98" i="190"/>
  <c r="T98" i="186"/>
  <c r="T98" i="185"/>
  <c r="T98" i="176"/>
  <c r="T98" i="170"/>
  <c r="T98" i="165"/>
  <c r="T98" i="164"/>
  <c r="T98" i="179"/>
  <c r="T98" i="173"/>
  <c r="T98" i="181"/>
  <c r="T98" i="174"/>
  <c r="T98" i="168"/>
  <c r="T98" i="163"/>
  <c r="T98" i="161"/>
  <c r="T98" i="159"/>
  <c r="T98" i="118"/>
  <c r="T98" i="158"/>
  <c r="T64" i="198"/>
  <c r="T64" i="194"/>
  <c r="T64" i="191"/>
  <c r="T64" i="190"/>
  <c r="T64" i="188"/>
  <c r="T64" i="187"/>
  <c r="T64" i="186"/>
  <c r="T64" i="183"/>
  <c r="T64" i="180"/>
  <c r="T64" i="175"/>
  <c r="T64" i="189"/>
  <c r="T64" i="184"/>
  <c r="T64" i="174"/>
  <c r="T64" i="172"/>
  <c r="T64" i="167"/>
  <c r="T64" i="178"/>
  <c r="T64" i="173"/>
  <c r="T64" i="170"/>
  <c r="T64" i="169"/>
  <c r="T64" i="181"/>
  <c r="T64" i="164"/>
  <c r="T64" i="185"/>
  <c r="T64" i="176"/>
  <c r="T64" i="168"/>
  <c r="T64" i="179"/>
  <c r="T64" i="165"/>
  <c r="T64" i="161"/>
  <c r="T64" i="159"/>
  <c r="T64" i="158"/>
  <c r="T64" i="163"/>
  <c r="T64" i="118"/>
  <c r="R86" i="193"/>
  <c r="Q86" i="195"/>
  <c r="R86" i="195" s="1"/>
  <c r="T78" i="198"/>
  <c r="T78" i="194"/>
  <c r="T78" i="189"/>
  <c r="T78" i="185"/>
  <c r="T78" i="181"/>
  <c r="T78" i="179"/>
  <c r="T78" i="178"/>
  <c r="T78" i="176"/>
  <c r="T78" i="188"/>
  <c r="T78" i="169"/>
  <c r="T78" i="168"/>
  <c r="T78" i="165"/>
  <c r="T78" i="170"/>
  <c r="T78" i="191"/>
  <c r="T78" i="173"/>
  <c r="T78" i="172"/>
  <c r="T78" i="190"/>
  <c r="T78" i="174"/>
  <c r="T78" i="167"/>
  <c r="T78" i="164"/>
  <c r="T78" i="180"/>
  <c r="T78" i="187"/>
  <c r="T78" i="186"/>
  <c r="T78" i="184"/>
  <c r="T78" i="183"/>
  <c r="T78" i="175"/>
  <c r="T78" i="161"/>
  <c r="T78" i="159"/>
  <c r="T78" i="158"/>
  <c r="T78" i="163"/>
  <c r="T78" i="118"/>
  <c r="T54" i="198"/>
  <c r="T54" i="191"/>
  <c r="T54" i="188"/>
  <c r="T54" i="194"/>
  <c r="T54" i="186"/>
  <c r="T54" i="185"/>
  <c r="T54" i="183"/>
  <c r="T54" i="180"/>
  <c r="T54" i="179"/>
  <c r="T54" i="178"/>
  <c r="T54" i="175"/>
  <c r="T54" i="190"/>
  <c r="T54" i="187"/>
  <c r="T54" i="170"/>
  <c r="T54" i="169"/>
  <c r="T54" i="167"/>
  <c r="T54" i="165"/>
  <c r="T54" i="189"/>
  <c r="T54" i="173"/>
  <c r="T54" i="172"/>
  <c r="T54" i="184"/>
  <c r="T54" i="176"/>
  <c r="T54" i="164"/>
  <c r="T54" i="174"/>
  <c r="T54" i="181"/>
  <c r="T54" i="168"/>
  <c r="T54" i="161"/>
  <c r="T54" i="159"/>
  <c r="T54" i="158"/>
  <c r="T54" i="163"/>
  <c r="T54" i="118"/>
  <c r="T65" i="198"/>
  <c r="T65" i="189"/>
  <c r="T65" i="185"/>
  <c r="T65" i="181"/>
  <c r="T65" i="179"/>
  <c r="T65" i="178"/>
  <c r="T65" i="176"/>
  <c r="T65" i="188"/>
  <c r="T65" i="187"/>
  <c r="T65" i="169"/>
  <c r="T65" i="168"/>
  <c r="T65" i="165"/>
  <c r="T65" i="170"/>
  <c r="T65" i="194"/>
  <c r="T65" i="191"/>
  <c r="T65" i="184"/>
  <c r="T65" i="173"/>
  <c r="T65" i="172"/>
  <c r="T65" i="186"/>
  <c r="T65" i="174"/>
  <c r="T65" i="167"/>
  <c r="T65" i="190"/>
  <c r="T65" i="180"/>
  <c r="T65" i="183"/>
  <c r="T65" i="175"/>
  <c r="T65" i="164"/>
  <c r="T65" i="161"/>
  <c r="T65" i="159"/>
  <c r="T65" i="158"/>
  <c r="T65" i="163"/>
  <c r="T65" i="118"/>
  <c r="T88" i="198"/>
  <c r="T88" i="194"/>
  <c r="T88" i="189"/>
  <c r="T88" i="185"/>
  <c r="T88" i="181"/>
  <c r="T88" i="179"/>
  <c r="T88" i="178"/>
  <c r="T88" i="176"/>
  <c r="T88" i="188"/>
  <c r="T88" i="169"/>
  <c r="T88" i="168"/>
  <c r="T88" i="165"/>
  <c r="T88" i="186"/>
  <c r="T88" i="164"/>
  <c r="T88" i="187"/>
  <c r="T88" i="172"/>
  <c r="T88" i="170"/>
  <c r="T88" i="184"/>
  <c r="T88" i="183"/>
  <c r="T88" i="175"/>
  <c r="T88" i="173"/>
  <c r="T88" i="190"/>
  <c r="T88" i="191"/>
  <c r="T88" i="180"/>
  <c r="T88" i="174"/>
  <c r="T88" i="167"/>
  <c r="T88" i="163"/>
  <c r="T88" i="161"/>
  <c r="T88" i="159"/>
  <c r="T88" i="118"/>
  <c r="T88" i="158"/>
  <c r="S63" i="192"/>
  <c r="T63" i="192" s="1"/>
  <c r="R68" i="15"/>
  <c r="Q68" i="192"/>
  <c r="R68" i="192" s="1"/>
  <c r="R104" i="15"/>
  <c r="Q104" i="192"/>
  <c r="R104" i="192" s="1"/>
  <c r="R70" i="15"/>
  <c r="Q70" i="192"/>
  <c r="R70" i="192" s="1"/>
  <c r="R78" i="193"/>
  <c r="Q78" i="195"/>
  <c r="R78" i="195" s="1"/>
  <c r="R67" i="15"/>
  <c r="Q67" i="192"/>
  <c r="R67" i="192" s="1"/>
  <c r="R66" i="15"/>
  <c r="Q66" i="192"/>
  <c r="R66" i="192" s="1"/>
  <c r="R98" i="15"/>
  <c r="Q98" i="192"/>
  <c r="R98" i="192" s="1"/>
  <c r="R100" i="15"/>
  <c r="Q100" i="192"/>
  <c r="R100" i="192" s="1"/>
  <c r="R75" i="15"/>
  <c r="Q75" i="192"/>
  <c r="R75" i="192" s="1"/>
  <c r="R75" i="193"/>
  <c r="Q75" i="195"/>
  <c r="R75" i="195" s="1"/>
  <c r="R54" i="193"/>
  <c r="Q54" i="195"/>
  <c r="R54" i="195" s="1"/>
  <c r="T99" i="198"/>
  <c r="T99" i="191"/>
  <c r="T99" i="190"/>
  <c r="T99" i="188"/>
  <c r="T99" i="189"/>
  <c r="T99" i="187"/>
  <c r="T99" i="186"/>
  <c r="T99" i="185"/>
  <c r="T99" i="184"/>
  <c r="T99" i="181"/>
  <c r="T99" i="179"/>
  <c r="T99" i="176"/>
  <c r="T99" i="174"/>
  <c r="T99" i="172"/>
  <c r="T99" i="169"/>
  <c r="T99" i="167"/>
  <c r="T99" i="164"/>
  <c r="T99" i="194"/>
  <c r="T99" i="183"/>
  <c r="T99" i="180"/>
  <c r="T99" i="178"/>
  <c r="T99" i="175"/>
  <c r="T99" i="173"/>
  <c r="T99" i="170"/>
  <c r="T99" i="168"/>
  <c r="T99" i="165"/>
  <c r="T99" i="161"/>
  <c r="T99" i="163"/>
  <c r="T99" i="159"/>
  <c r="T99" i="118"/>
  <c r="T99" i="158"/>
  <c r="R99" i="15"/>
  <c r="Q99" i="192"/>
  <c r="R99" i="192" s="1"/>
  <c r="R99" i="193"/>
  <c r="Q99" i="195"/>
  <c r="R99" i="195" s="1"/>
  <c r="Q116" i="198"/>
  <c r="R116" i="198" s="1"/>
  <c r="R111" i="198"/>
  <c r="V112" i="191"/>
  <c r="U116" i="191"/>
  <c r="V116" i="191" s="1"/>
  <c r="V111" i="191"/>
  <c r="T52" i="198"/>
  <c r="T112" i="192"/>
  <c r="S112" i="198"/>
  <c r="T112" i="198" s="1"/>
  <c r="T111" i="192"/>
  <c r="S116" i="192"/>
  <c r="T116" i="192" s="1"/>
  <c r="S111" i="198"/>
  <c r="T105" i="197" l="1"/>
  <c r="S107" i="197"/>
  <c r="T107" i="197" s="1"/>
  <c r="T98" i="193"/>
  <c r="S98" i="195"/>
  <c r="T98" i="195" s="1"/>
  <c r="T104" i="15"/>
  <c r="S104" i="192"/>
  <c r="T104" i="192" s="1"/>
  <c r="T78" i="15"/>
  <c r="S78" i="192"/>
  <c r="T78" i="192" s="1"/>
  <c r="T103" i="15"/>
  <c r="S103" i="192"/>
  <c r="T103" i="192" s="1"/>
  <c r="T92" i="15"/>
  <c r="S92" i="192"/>
  <c r="T92" i="192" s="1"/>
  <c r="T90" i="193"/>
  <c r="S90" i="195"/>
  <c r="T90" i="195" s="1"/>
  <c r="T86" i="15"/>
  <c r="S86" i="192"/>
  <c r="T86" i="192" s="1"/>
  <c r="T86" i="193"/>
  <c r="S86" i="195"/>
  <c r="T86" i="195" s="1"/>
  <c r="T102" i="193"/>
  <c r="S102" i="195"/>
  <c r="T102" i="195" s="1"/>
  <c r="T100" i="15"/>
  <c r="S100" i="192"/>
  <c r="T100" i="192" s="1"/>
  <c r="T56" i="15"/>
  <c r="S56" i="192"/>
  <c r="T56" i="192" s="1"/>
  <c r="T104" i="193"/>
  <c r="S104" i="195"/>
  <c r="T104" i="195" s="1"/>
  <c r="T88" i="15"/>
  <c r="S88" i="192"/>
  <c r="T88" i="192" s="1"/>
  <c r="T88" i="193"/>
  <c r="S88" i="195"/>
  <c r="T88" i="195" s="1"/>
  <c r="T65" i="15"/>
  <c r="S65" i="192"/>
  <c r="T65" i="192" s="1"/>
  <c r="T78" i="193"/>
  <c r="S78" i="195"/>
  <c r="T78" i="195" s="1"/>
  <c r="T103" i="193"/>
  <c r="S103" i="195"/>
  <c r="T103" i="195" s="1"/>
  <c r="T92" i="193"/>
  <c r="S92" i="195"/>
  <c r="T92" i="195" s="1"/>
  <c r="T75" i="15"/>
  <c r="S75" i="192"/>
  <c r="T75" i="192" s="1"/>
  <c r="T67" i="15"/>
  <c r="S67" i="192"/>
  <c r="T67" i="192" s="1"/>
  <c r="T90" i="15"/>
  <c r="S90" i="192"/>
  <c r="T90" i="192" s="1"/>
  <c r="T76" i="193"/>
  <c r="S76" i="195"/>
  <c r="T76" i="195" s="1"/>
  <c r="T77" i="193"/>
  <c r="S77" i="195"/>
  <c r="T77" i="195" s="1"/>
  <c r="T66" i="193"/>
  <c r="S66" i="195"/>
  <c r="T66" i="195" s="1"/>
  <c r="T56" i="193"/>
  <c r="S56" i="195"/>
  <c r="T56" i="195" s="1"/>
  <c r="T64" i="193"/>
  <c r="S64" i="195"/>
  <c r="T64" i="195" s="1"/>
  <c r="T70" i="15"/>
  <c r="S70" i="192"/>
  <c r="T70" i="192" s="1"/>
  <c r="T76" i="15"/>
  <c r="S76" i="192"/>
  <c r="T76" i="192" s="1"/>
  <c r="T77" i="15"/>
  <c r="S77" i="192"/>
  <c r="T77" i="192" s="1"/>
  <c r="T65" i="193"/>
  <c r="S65" i="195"/>
  <c r="T65" i="195" s="1"/>
  <c r="T54" i="15"/>
  <c r="S54" i="192"/>
  <c r="T54" i="192" s="1"/>
  <c r="T54" i="193"/>
  <c r="S54" i="195"/>
  <c r="T54" i="195" s="1"/>
  <c r="T64" i="15"/>
  <c r="S64" i="192"/>
  <c r="T64" i="192" s="1"/>
  <c r="T98" i="15"/>
  <c r="S98" i="192"/>
  <c r="T98" i="192" s="1"/>
  <c r="T75" i="193"/>
  <c r="S75" i="195"/>
  <c r="T75" i="195" s="1"/>
  <c r="T67" i="193"/>
  <c r="S67" i="195"/>
  <c r="T67" i="195" s="1"/>
  <c r="T70" i="193"/>
  <c r="S70" i="195"/>
  <c r="T70" i="195" s="1"/>
  <c r="T68" i="15"/>
  <c r="S68" i="192"/>
  <c r="T68" i="192" s="1"/>
  <c r="T68" i="193"/>
  <c r="S68" i="195"/>
  <c r="T68" i="195" s="1"/>
  <c r="T102" i="15"/>
  <c r="S102" i="192"/>
  <c r="T102" i="192" s="1"/>
  <c r="T66" i="15"/>
  <c r="S66" i="192"/>
  <c r="T66" i="192" s="1"/>
  <c r="T100" i="193"/>
  <c r="S100" i="195"/>
  <c r="T100" i="195" s="1"/>
  <c r="T99" i="193"/>
  <c r="S99" i="195"/>
  <c r="T99" i="195" s="1"/>
  <c r="T99" i="15"/>
  <c r="S99" i="192"/>
  <c r="T99" i="192" s="1"/>
  <c r="T111" i="198"/>
  <c r="S116" i="198"/>
  <c r="T116" i="198" s="1"/>
  <c r="H31" i="191" l="1"/>
  <c r="G31" i="192"/>
  <c r="H31" i="192" s="1"/>
  <c r="G33" i="191" l="1"/>
  <c r="H33" i="191" s="1"/>
  <c r="G31" i="198"/>
  <c r="G33" i="192"/>
  <c r="J31" i="191"/>
  <c r="I33" i="191" l="1"/>
  <c r="J33" i="191" s="1"/>
  <c r="I31" i="192"/>
  <c r="I33" i="192" s="1"/>
  <c r="J33" i="192" s="1"/>
  <c r="H33" i="192"/>
  <c r="G33" i="198"/>
  <c r="H31" i="198"/>
  <c r="J31" i="192" l="1"/>
  <c r="I31" i="198"/>
  <c r="J31" i="198" s="1"/>
  <c r="H33" i="198"/>
  <c r="L31" i="191"/>
  <c r="M33" i="191"/>
  <c r="K31" i="192" l="1"/>
  <c r="L31" i="192" s="1"/>
  <c r="I33" i="198"/>
  <c r="J33" i="198" s="1"/>
  <c r="K33" i="191"/>
  <c r="N33" i="191"/>
  <c r="N31" i="191"/>
  <c r="M31" i="192"/>
  <c r="K33" i="192" l="1"/>
  <c r="L33" i="192" s="1"/>
  <c r="K31" i="198"/>
  <c r="K33" i="198" s="1"/>
  <c r="L33" i="198" s="1"/>
  <c r="L33" i="191"/>
  <c r="M33" i="192"/>
  <c r="M31" i="198"/>
  <c r="N31" i="192"/>
  <c r="L31" i="198" l="1"/>
  <c r="N31" i="198"/>
  <c r="M33" i="198"/>
  <c r="N33" i="192"/>
  <c r="N33" i="198" l="1"/>
  <c r="O31" i="192"/>
  <c r="O33" i="192" s="1"/>
  <c r="P31" i="191"/>
  <c r="O33" i="191"/>
  <c r="P33" i="191" s="1"/>
  <c r="P31" i="192" l="1"/>
  <c r="P33" i="192"/>
  <c r="O31" i="198"/>
  <c r="R31" i="191"/>
  <c r="O33" i="198" l="1"/>
  <c r="P31" i="198"/>
  <c r="Q31" i="192"/>
  <c r="Q31" i="198" s="1"/>
  <c r="Q33" i="191"/>
  <c r="Q33" i="192" l="1"/>
  <c r="R31" i="192"/>
  <c r="P33" i="198"/>
  <c r="R33" i="191"/>
  <c r="R31" i="198"/>
  <c r="Q33" i="198"/>
  <c r="R33" i="192" l="1"/>
  <c r="R33" i="198"/>
  <c r="T31" i="191"/>
  <c r="U33" i="191"/>
  <c r="V31" i="191"/>
  <c r="S33" i="191" l="1"/>
  <c r="T33" i="191" s="1"/>
  <c r="S31" i="192"/>
  <c r="T31" i="192" s="1"/>
  <c r="V33" i="191"/>
  <c r="S33" i="192" l="1"/>
  <c r="T33" i="192" s="1"/>
  <c r="S31" i="198"/>
  <c r="S33" i="198" s="1"/>
  <c r="T31" i="198" l="1"/>
  <c r="T33" i="198"/>
  <c r="U14" i="180" l="1"/>
  <c r="U28" i="180" s="1"/>
  <c r="U73" i="192"/>
  <c r="U81" i="192"/>
  <c r="U83" i="192"/>
  <c r="U85" i="192"/>
  <c r="U89" i="192"/>
  <c r="U91" i="192"/>
  <c r="U93" i="192"/>
  <c r="U31" i="192" l="1"/>
  <c r="U33" i="192" s="1"/>
  <c r="U19" i="192"/>
  <c r="U19" i="198" s="1"/>
  <c r="V37" i="180"/>
  <c r="V79" i="180"/>
  <c r="V87" i="180"/>
  <c r="V95" i="180"/>
  <c r="V73" i="180"/>
  <c r="V85" i="180"/>
  <c r="V93" i="180"/>
  <c r="V24" i="180"/>
  <c r="V41" i="180"/>
  <c r="V81" i="180"/>
  <c r="V89" i="180"/>
  <c r="V97" i="180"/>
  <c r="V71" i="180"/>
  <c r="V83" i="180"/>
  <c r="V91" i="180"/>
  <c r="V114" i="180"/>
  <c r="V19" i="180"/>
  <c r="U111" i="180"/>
  <c r="V57" i="180"/>
  <c r="U57" i="192"/>
  <c r="V21" i="180"/>
  <c r="V26" i="180"/>
  <c r="V39" i="180"/>
  <c r="V43" i="180"/>
  <c r="V23" i="180"/>
  <c r="V27" i="180"/>
  <c r="V36" i="180"/>
  <c r="V40" i="180"/>
  <c r="V44" i="180"/>
  <c r="V113" i="180"/>
  <c r="V20" i="180"/>
  <c r="V25" i="180"/>
  <c r="V28" i="180"/>
  <c r="V38" i="180"/>
  <c r="V42" i="180"/>
  <c r="V46" i="180"/>
  <c r="V115" i="180"/>
  <c r="U95" i="192"/>
  <c r="U87" i="192"/>
  <c r="U79" i="192"/>
  <c r="U71" i="192"/>
  <c r="V32" i="180"/>
  <c r="U59" i="192"/>
  <c r="V45" i="180"/>
  <c r="U31" i="198" l="1"/>
  <c r="U33" i="198" s="1"/>
  <c r="U33" i="180"/>
  <c r="V33" i="180" s="1"/>
  <c r="V31" i="180"/>
  <c r="U28" i="198"/>
  <c r="V85" i="198" s="1"/>
  <c r="U28" i="192"/>
  <c r="V85" i="192" s="1"/>
  <c r="V59" i="180"/>
  <c r="V63" i="184"/>
  <c r="V63" i="15"/>
  <c r="V63" i="158"/>
  <c r="V63" i="191"/>
  <c r="V63" i="187"/>
  <c r="V63" i="193"/>
  <c r="V63" i="175"/>
  <c r="V63" i="167"/>
  <c r="V63" i="176"/>
  <c r="V63" i="118"/>
  <c r="V63" i="163"/>
  <c r="V63" i="194"/>
  <c r="V63" i="168"/>
  <c r="V63" i="178"/>
  <c r="V63" i="188"/>
  <c r="V63" i="169"/>
  <c r="V63" i="179"/>
  <c r="V63" i="159"/>
  <c r="V63" i="173"/>
  <c r="V63" i="170"/>
  <c r="V63" i="180"/>
  <c r="V63" i="189"/>
  <c r="V63" i="190"/>
  <c r="V63" i="172"/>
  <c r="V63" i="181"/>
  <c r="V63" i="161"/>
  <c r="V63" i="186"/>
  <c r="V63" i="183"/>
  <c r="V63" i="185"/>
  <c r="V63" i="165"/>
  <c r="V63" i="164"/>
  <c r="V63" i="174"/>
  <c r="V89" i="192"/>
  <c r="V73" i="192"/>
  <c r="V72" i="180"/>
  <c r="U72" i="192"/>
  <c r="V79" i="192"/>
  <c r="V94" i="180"/>
  <c r="U94" i="192"/>
  <c r="V62" i="180"/>
  <c r="U112" i="180"/>
  <c r="U116" i="180" s="1"/>
  <c r="V116" i="180" s="1"/>
  <c r="U62" i="192"/>
  <c r="V96" i="180"/>
  <c r="U96" i="192"/>
  <c r="V80" i="180"/>
  <c r="U80" i="192"/>
  <c r="V84" i="180"/>
  <c r="U84" i="192"/>
  <c r="V60" i="180"/>
  <c r="U60" i="192"/>
  <c r="V52" i="180"/>
  <c r="U52" i="192"/>
  <c r="V61" i="180"/>
  <c r="U61" i="192"/>
  <c r="V69" i="180"/>
  <c r="U69" i="192"/>
  <c r="V111" i="180"/>
  <c r="U111" i="192"/>
  <c r="V38" i="192"/>
  <c r="V21" i="192"/>
  <c r="V24" i="192"/>
  <c r="V45" i="192"/>
  <c r="V114" i="192"/>
  <c r="V36" i="192"/>
  <c r="V53" i="180"/>
  <c r="U53" i="192"/>
  <c r="V33" i="192"/>
  <c r="V82" i="180"/>
  <c r="U82" i="192"/>
  <c r="V74" i="180"/>
  <c r="U74" i="192"/>
  <c r="V58" i="180"/>
  <c r="U58" i="192"/>
  <c r="V57" i="192"/>
  <c r="V23" i="192" l="1"/>
  <c r="V97" i="192"/>
  <c r="V41" i="192"/>
  <c r="V43" i="192"/>
  <c r="V115" i="192"/>
  <c r="V28" i="192"/>
  <c r="V87" i="192"/>
  <c r="V59" i="192"/>
  <c r="V93" i="192"/>
  <c r="V113" i="192"/>
  <c r="V40" i="192"/>
  <c r="V37" i="192"/>
  <c r="V39" i="192"/>
  <c r="V46" i="192"/>
  <c r="V25" i="192"/>
  <c r="V36" i="198"/>
  <c r="V91" i="192"/>
  <c r="V83" i="192"/>
  <c r="V81" i="192"/>
  <c r="V95" i="192"/>
  <c r="V31" i="192"/>
  <c r="V44" i="192"/>
  <c r="V27" i="192"/>
  <c r="V32" i="192"/>
  <c r="V26" i="192"/>
  <c r="V42" i="192"/>
  <c r="V20" i="192"/>
  <c r="V71" i="192"/>
  <c r="V19" i="192"/>
  <c r="V81" i="198"/>
  <c r="V57" i="198"/>
  <c r="V95" i="198"/>
  <c r="V44" i="198"/>
  <c r="V23" i="198"/>
  <c r="V59" i="198"/>
  <c r="V20" i="198"/>
  <c r="V43" i="198"/>
  <c r="V37" i="198"/>
  <c r="V39" i="198"/>
  <c r="V26" i="198"/>
  <c r="V25" i="198"/>
  <c r="V46" i="198"/>
  <c r="V63" i="198"/>
  <c r="V32" i="198"/>
  <c r="V87" i="198"/>
  <c r="V79" i="198"/>
  <c r="V71" i="198"/>
  <c r="V93" i="198"/>
  <c r="V19" i="198"/>
  <c r="V27" i="198"/>
  <c r="V114" i="198"/>
  <c r="V115" i="198"/>
  <c r="V40" i="198"/>
  <c r="V45" i="198"/>
  <c r="V24" i="198"/>
  <c r="V89" i="198"/>
  <c r="V97" i="198"/>
  <c r="V91" i="198"/>
  <c r="V21" i="198"/>
  <c r="V42" i="198"/>
  <c r="V38" i="198"/>
  <c r="V28" i="198"/>
  <c r="V41" i="198"/>
  <c r="V73" i="198"/>
  <c r="V83" i="198"/>
  <c r="V33" i="198"/>
  <c r="V31" i="198"/>
  <c r="V102" i="197"/>
  <c r="U105" i="197"/>
  <c r="U63" i="195"/>
  <c r="V63" i="195" s="1"/>
  <c r="V64" i="198"/>
  <c r="V64" i="194"/>
  <c r="V64" i="187"/>
  <c r="V64" i="188"/>
  <c r="V64" i="189"/>
  <c r="V64" i="184"/>
  <c r="V64" i="186"/>
  <c r="V64" i="185"/>
  <c r="V64" i="183"/>
  <c r="V64" i="181"/>
  <c r="V64" i="180"/>
  <c r="V64" i="179"/>
  <c r="V64" i="176"/>
  <c r="V64" i="175"/>
  <c r="V64" i="173"/>
  <c r="V64" i="172"/>
  <c r="V64" i="191"/>
  <c r="V64" i="168"/>
  <c r="V64" i="167"/>
  <c r="V64" i="165"/>
  <c r="V64" i="190"/>
  <c r="V64" i="169"/>
  <c r="V64" i="174"/>
  <c r="V64" i="178"/>
  <c r="V64" i="170"/>
  <c r="V64" i="164"/>
  <c r="V64" i="163"/>
  <c r="V64" i="161"/>
  <c r="V64" i="158"/>
  <c r="V64" i="118"/>
  <c r="V64" i="159"/>
  <c r="V98" i="198"/>
  <c r="V98" i="194"/>
  <c r="V98" i="187"/>
  <c r="V98" i="186"/>
  <c r="V98" i="188"/>
  <c r="V98" i="189"/>
  <c r="V98" i="184"/>
  <c r="V98" i="190"/>
  <c r="V98" i="185"/>
  <c r="V98" i="183"/>
  <c r="V98" i="181"/>
  <c r="V98" i="180"/>
  <c r="V98" i="179"/>
  <c r="V98" i="176"/>
  <c r="V98" i="175"/>
  <c r="V98" i="174"/>
  <c r="V98" i="173"/>
  <c r="V98" i="172"/>
  <c r="V98" i="191"/>
  <c r="V98" i="168"/>
  <c r="V98" i="167"/>
  <c r="V98" i="165"/>
  <c r="V98" i="164"/>
  <c r="V98" i="169"/>
  <c r="V98" i="178"/>
  <c r="V98" i="170"/>
  <c r="V98" i="163"/>
  <c r="V98" i="158"/>
  <c r="V98" i="159"/>
  <c r="V98" i="161"/>
  <c r="V98" i="118"/>
  <c r="V88" i="198"/>
  <c r="V88" i="194"/>
  <c r="V88" i="188"/>
  <c r="V88" i="189"/>
  <c r="V88" i="190"/>
  <c r="V88" i="187"/>
  <c r="V88" i="185"/>
  <c r="V88" i="183"/>
  <c r="V88" i="181"/>
  <c r="V88" i="180"/>
  <c r="V88" i="179"/>
  <c r="V88" i="176"/>
  <c r="V88" i="175"/>
  <c r="V88" i="170"/>
  <c r="V88" i="164"/>
  <c r="V88" i="172"/>
  <c r="V88" i="191"/>
  <c r="V88" i="184"/>
  <c r="V88" i="178"/>
  <c r="V88" i="173"/>
  <c r="V88" i="168"/>
  <c r="V88" i="167"/>
  <c r="V88" i="165"/>
  <c r="V88" i="186"/>
  <c r="V88" i="169"/>
  <c r="V88" i="174"/>
  <c r="V88" i="163"/>
  <c r="V88" i="161"/>
  <c r="V88" i="159"/>
  <c r="V88" i="158"/>
  <c r="V88" i="118"/>
  <c r="V70" i="198"/>
  <c r="V70" i="194"/>
  <c r="V70" i="188"/>
  <c r="V70" i="189"/>
  <c r="V70" i="191"/>
  <c r="V70" i="190"/>
  <c r="V70" i="186"/>
  <c r="V70" i="185"/>
  <c r="V70" i="183"/>
  <c r="V70" i="181"/>
  <c r="V70" i="180"/>
  <c r="V70" i="179"/>
  <c r="V70" i="176"/>
  <c r="V70" i="175"/>
  <c r="V70" i="170"/>
  <c r="V70" i="164"/>
  <c r="V70" i="187"/>
  <c r="V70" i="184"/>
  <c r="V70" i="172"/>
  <c r="V70" i="178"/>
  <c r="V70" i="168"/>
  <c r="V70" i="167"/>
  <c r="V70" i="165"/>
  <c r="V70" i="174"/>
  <c r="V70" i="173"/>
  <c r="V70" i="169"/>
  <c r="V70" i="161"/>
  <c r="V70" i="159"/>
  <c r="V70" i="158"/>
  <c r="V70" i="163"/>
  <c r="V70" i="118"/>
  <c r="V75" i="198"/>
  <c r="V75" i="194"/>
  <c r="V75" i="187"/>
  <c r="V75" i="188"/>
  <c r="V75" i="189"/>
  <c r="V75" i="184"/>
  <c r="V75" i="186"/>
  <c r="V75" i="185"/>
  <c r="V75" i="183"/>
  <c r="V75" i="181"/>
  <c r="V75" i="180"/>
  <c r="V75" i="179"/>
  <c r="V75" i="176"/>
  <c r="V75" i="175"/>
  <c r="V75" i="173"/>
  <c r="V75" i="190"/>
  <c r="V75" i="172"/>
  <c r="V75" i="191"/>
  <c r="V75" i="168"/>
  <c r="V75" i="167"/>
  <c r="V75" i="165"/>
  <c r="V75" i="164"/>
  <c r="V75" i="169"/>
  <c r="V75" i="178"/>
  <c r="V75" i="170"/>
  <c r="V75" i="174"/>
  <c r="V75" i="161"/>
  <c r="V75" i="159"/>
  <c r="V75" i="158"/>
  <c r="V75" i="163"/>
  <c r="V75" i="118"/>
  <c r="V56" i="198"/>
  <c r="V56" i="188"/>
  <c r="V56" i="189"/>
  <c r="V56" i="194"/>
  <c r="V56" i="190"/>
  <c r="V56" i="186"/>
  <c r="V56" i="185"/>
  <c r="V56" i="183"/>
  <c r="V56" i="181"/>
  <c r="V56" i="180"/>
  <c r="V56" i="179"/>
  <c r="V56" i="176"/>
  <c r="V56" i="175"/>
  <c r="V56" i="170"/>
  <c r="V56" i="164"/>
  <c r="V56" i="187"/>
  <c r="V56" i="184"/>
  <c r="V56" i="172"/>
  <c r="V56" i="191"/>
  <c r="V56" i="178"/>
  <c r="V56" i="168"/>
  <c r="V56" i="167"/>
  <c r="V56" i="165"/>
  <c r="V56" i="169"/>
  <c r="V56" i="174"/>
  <c r="V56" i="173"/>
  <c r="V56" i="161"/>
  <c r="V56" i="159"/>
  <c r="V56" i="158"/>
  <c r="V56" i="163"/>
  <c r="V56" i="118"/>
  <c r="V92" i="198"/>
  <c r="V92" i="194"/>
  <c r="V92" i="188"/>
  <c r="V92" i="189"/>
  <c r="V92" i="191"/>
  <c r="V92" i="187"/>
  <c r="V92" i="185"/>
  <c r="V92" i="183"/>
  <c r="V92" i="181"/>
  <c r="V92" i="180"/>
  <c r="V92" i="179"/>
  <c r="V92" i="176"/>
  <c r="V92" i="175"/>
  <c r="V92" i="174"/>
  <c r="V92" i="170"/>
  <c r="V92" i="164"/>
  <c r="V92" i="172"/>
  <c r="V92" i="190"/>
  <c r="V92" i="184"/>
  <c r="V92" i="178"/>
  <c r="V92" i="168"/>
  <c r="V92" i="167"/>
  <c r="V92" i="165"/>
  <c r="V92" i="169"/>
  <c r="V92" i="173"/>
  <c r="V92" i="186"/>
  <c r="V92" i="161"/>
  <c r="V92" i="159"/>
  <c r="V92" i="158"/>
  <c r="V92" i="118"/>
  <c r="V92" i="163"/>
  <c r="V86" i="198"/>
  <c r="V86" i="194"/>
  <c r="V86" i="187"/>
  <c r="V86" i="186"/>
  <c r="V86" i="188"/>
  <c r="V86" i="189"/>
  <c r="V86" i="184"/>
  <c r="V86" i="185"/>
  <c r="V86" i="183"/>
  <c r="V86" i="181"/>
  <c r="V86" i="180"/>
  <c r="V86" i="179"/>
  <c r="V86" i="176"/>
  <c r="V86" i="175"/>
  <c r="V86" i="173"/>
  <c r="V86" i="172"/>
  <c r="V86" i="170"/>
  <c r="V86" i="191"/>
  <c r="V86" i="168"/>
  <c r="V86" i="167"/>
  <c r="V86" i="165"/>
  <c r="V86" i="169"/>
  <c r="V86" i="190"/>
  <c r="V86" i="164"/>
  <c r="V86" i="178"/>
  <c r="V86" i="174"/>
  <c r="V86" i="161"/>
  <c r="V86" i="159"/>
  <c r="V86" i="158"/>
  <c r="V86" i="163"/>
  <c r="V86" i="118"/>
  <c r="V66" i="198"/>
  <c r="V66" i="194"/>
  <c r="V66" i="187"/>
  <c r="V66" i="188"/>
  <c r="V66" i="189"/>
  <c r="V66" i="184"/>
  <c r="V66" i="186"/>
  <c r="V66" i="185"/>
  <c r="V66" i="183"/>
  <c r="V66" i="181"/>
  <c r="V66" i="180"/>
  <c r="V66" i="179"/>
  <c r="V66" i="176"/>
  <c r="V66" i="175"/>
  <c r="V66" i="173"/>
  <c r="V66" i="172"/>
  <c r="V66" i="170"/>
  <c r="V66" i="191"/>
  <c r="V66" i="168"/>
  <c r="V66" i="167"/>
  <c r="V66" i="165"/>
  <c r="V66" i="169"/>
  <c r="V66" i="190"/>
  <c r="V66" i="178"/>
  <c r="V66" i="174"/>
  <c r="V66" i="164"/>
  <c r="V66" i="161"/>
  <c r="V66" i="159"/>
  <c r="V66" i="158"/>
  <c r="V66" i="163"/>
  <c r="V66" i="118"/>
  <c r="V103" i="198"/>
  <c r="V103" i="194"/>
  <c r="V103" i="188"/>
  <c r="V103" i="189"/>
  <c r="V103" i="187"/>
  <c r="V103" i="186"/>
  <c r="V103" i="191"/>
  <c r="V103" i="185"/>
  <c r="V103" i="184"/>
  <c r="V103" i="183"/>
  <c r="V103" i="181"/>
  <c r="V103" i="180"/>
  <c r="V103" i="179"/>
  <c r="V103" i="176"/>
  <c r="V103" i="175"/>
  <c r="V103" i="174"/>
  <c r="V103" i="170"/>
  <c r="V103" i="164"/>
  <c r="V103" i="173"/>
  <c r="V103" i="172"/>
  <c r="V103" i="190"/>
  <c r="V103" i="178"/>
  <c r="V103" i="168"/>
  <c r="V103" i="167"/>
  <c r="V103" i="165"/>
  <c r="V103" i="169"/>
  <c r="V103" i="161"/>
  <c r="V103" i="159"/>
  <c r="V103" i="158"/>
  <c r="V103" i="163"/>
  <c r="V67" i="198"/>
  <c r="V67" i="194"/>
  <c r="V67" i="188"/>
  <c r="V67" i="189"/>
  <c r="V67" i="190"/>
  <c r="V67" i="186"/>
  <c r="V67" i="185"/>
  <c r="V67" i="183"/>
  <c r="V67" i="181"/>
  <c r="V67" i="180"/>
  <c r="V67" i="179"/>
  <c r="V67" i="176"/>
  <c r="V67" i="175"/>
  <c r="V67" i="170"/>
  <c r="V67" i="164"/>
  <c r="V67" i="184"/>
  <c r="V67" i="172"/>
  <c r="V67" i="191"/>
  <c r="V67" i="178"/>
  <c r="V67" i="173"/>
  <c r="V67" i="168"/>
  <c r="V67" i="167"/>
  <c r="V67" i="165"/>
  <c r="V67" i="169"/>
  <c r="V67" i="187"/>
  <c r="V67" i="174"/>
  <c r="V67" i="163"/>
  <c r="V67" i="161"/>
  <c r="V67" i="159"/>
  <c r="V67" i="158"/>
  <c r="V67" i="118"/>
  <c r="V104" i="198"/>
  <c r="V104" i="194"/>
  <c r="V104" i="187"/>
  <c r="V104" i="186"/>
  <c r="V104" i="188"/>
  <c r="V104" i="189"/>
  <c r="V104" i="184"/>
  <c r="V104" i="190"/>
  <c r="V104" i="185"/>
  <c r="V104" i="183"/>
  <c r="V104" i="181"/>
  <c r="V104" i="180"/>
  <c r="V104" i="179"/>
  <c r="V104" i="176"/>
  <c r="V104" i="175"/>
  <c r="V104" i="174"/>
  <c r="V104" i="173"/>
  <c r="V104" i="172"/>
  <c r="V104" i="170"/>
  <c r="V104" i="191"/>
  <c r="V104" i="168"/>
  <c r="V104" i="167"/>
  <c r="V104" i="165"/>
  <c r="V104" i="169"/>
  <c r="V104" i="178"/>
  <c r="V104" i="164"/>
  <c r="V104" i="163"/>
  <c r="V104" i="161"/>
  <c r="V104" i="159"/>
  <c r="V104" i="158"/>
  <c r="V68" i="198"/>
  <c r="V68" i="194"/>
  <c r="V68" i="187"/>
  <c r="V68" i="188"/>
  <c r="V68" i="189"/>
  <c r="V68" i="184"/>
  <c r="V68" i="186"/>
  <c r="V68" i="185"/>
  <c r="V68" i="183"/>
  <c r="V68" i="181"/>
  <c r="V68" i="180"/>
  <c r="V68" i="179"/>
  <c r="V68" i="176"/>
  <c r="V68" i="175"/>
  <c r="V68" i="173"/>
  <c r="V68" i="172"/>
  <c r="V68" i="164"/>
  <c r="V68" i="191"/>
  <c r="V68" i="190"/>
  <c r="V68" i="170"/>
  <c r="V68" i="168"/>
  <c r="V68" i="167"/>
  <c r="V68" i="165"/>
  <c r="V68" i="178"/>
  <c r="V68" i="169"/>
  <c r="V68" i="174"/>
  <c r="V68" i="161"/>
  <c r="V68" i="159"/>
  <c r="V68" i="163"/>
  <c r="V68" i="158"/>
  <c r="V68" i="118"/>
  <c r="V102" i="198"/>
  <c r="V102" i="194"/>
  <c r="V102" i="187"/>
  <c r="V102" i="186"/>
  <c r="V102" i="188"/>
  <c r="V102" i="189"/>
  <c r="V102" i="184"/>
  <c r="V102" i="185"/>
  <c r="V102" i="183"/>
  <c r="V102" i="181"/>
  <c r="V102" i="180"/>
  <c r="V102" i="179"/>
  <c r="V102" i="176"/>
  <c r="V102" i="175"/>
  <c r="V102" i="174"/>
  <c r="V102" i="173"/>
  <c r="V102" i="172"/>
  <c r="V102" i="191"/>
  <c r="V102" i="190"/>
  <c r="V102" i="168"/>
  <c r="V102" i="167"/>
  <c r="V102" i="165"/>
  <c r="V102" i="169"/>
  <c r="V102" i="178"/>
  <c r="V102" i="170"/>
  <c r="V102" i="164"/>
  <c r="V102" i="161"/>
  <c r="V102" i="159"/>
  <c r="V102" i="158"/>
  <c r="V102" i="163"/>
  <c r="V78" i="198"/>
  <c r="V78" i="188"/>
  <c r="V78" i="189"/>
  <c r="V78" i="187"/>
  <c r="V78" i="186"/>
  <c r="V78" i="191"/>
  <c r="V78" i="190"/>
  <c r="V78" i="185"/>
  <c r="V78" i="184"/>
  <c r="V78" i="183"/>
  <c r="V78" i="181"/>
  <c r="V78" i="180"/>
  <c r="V78" i="179"/>
  <c r="V78" i="176"/>
  <c r="V78" i="175"/>
  <c r="V78" i="170"/>
  <c r="V78" i="164"/>
  <c r="V78" i="173"/>
  <c r="V78" i="172"/>
  <c r="V78" i="178"/>
  <c r="V78" i="168"/>
  <c r="V78" i="167"/>
  <c r="V78" i="165"/>
  <c r="V78" i="174"/>
  <c r="V78" i="169"/>
  <c r="V78" i="194"/>
  <c r="V78" i="161"/>
  <c r="V78" i="159"/>
  <c r="V78" i="158"/>
  <c r="V78" i="163"/>
  <c r="V78" i="118"/>
  <c r="V54" i="198"/>
  <c r="V54" i="194"/>
  <c r="V54" i="190"/>
  <c r="V54" i="188"/>
  <c r="V54" i="186"/>
  <c r="V54" i="184"/>
  <c r="V54" i="183"/>
  <c r="V54" i="181"/>
  <c r="V54" i="180"/>
  <c r="V54" i="178"/>
  <c r="V54" i="176"/>
  <c r="V54" i="175"/>
  <c r="V54" i="172"/>
  <c r="V54" i="165"/>
  <c r="V54" i="189"/>
  <c r="V54" i="185"/>
  <c r="V54" i="173"/>
  <c r="V54" i="191"/>
  <c r="V54" i="179"/>
  <c r="V54" i="174"/>
  <c r="V54" i="169"/>
  <c r="V54" i="168"/>
  <c r="V54" i="167"/>
  <c r="V54" i="164"/>
  <c r="V54" i="170"/>
  <c r="V54" i="187"/>
  <c r="V54" i="161"/>
  <c r="V54" i="159"/>
  <c r="V54" i="158"/>
  <c r="V54" i="163"/>
  <c r="V54" i="118"/>
  <c r="V100" i="198"/>
  <c r="V100" i="194"/>
  <c r="V100" i="188"/>
  <c r="V100" i="189"/>
  <c r="V100" i="185"/>
  <c r="V100" i="183"/>
  <c r="V100" i="181"/>
  <c r="V100" i="180"/>
  <c r="V100" i="179"/>
  <c r="V100" i="176"/>
  <c r="V100" i="175"/>
  <c r="V100" i="174"/>
  <c r="V100" i="170"/>
  <c r="V100" i="164"/>
  <c r="V100" i="172"/>
  <c r="V100" i="191"/>
  <c r="V100" i="190"/>
  <c r="V100" i="186"/>
  <c r="V100" i="178"/>
  <c r="V100" i="168"/>
  <c r="V100" i="167"/>
  <c r="V100" i="165"/>
  <c r="V100" i="169"/>
  <c r="V100" i="184"/>
  <c r="V100" i="173"/>
  <c r="V100" i="187"/>
  <c r="V100" i="163"/>
  <c r="V100" i="161"/>
  <c r="V100" i="159"/>
  <c r="V100" i="158"/>
  <c r="V90" i="198"/>
  <c r="V90" i="194"/>
  <c r="V90" i="187"/>
  <c r="V90" i="186"/>
  <c r="V90" i="188"/>
  <c r="V90" i="189"/>
  <c r="V90" i="184"/>
  <c r="V90" i="185"/>
  <c r="V90" i="183"/>
  <c r="V90" i="181"/>
  <c r="V90" i="180"/>
  <c r="V90" i="179"/>
  <c r="V90" i="176"/>
  <c r="V90" i="175"/>
  <c r="V90" i="174"/>
  <c r="V90" i="173"/>
  <c r="V90" i="172"/>
  <c r="V90" i="164"/>
  <c r="V90" i="191"/>
  <c r="V90" i="190"/>
  <c r="V90" i="170"/>
  <c r="V90" i="168"/>
  <c r="V90" i="167"/>
  <c r="V90" i="165"/>
  <c r="V90" i="178"/>
  <c r="V90" i="169"/>
  <c r="V90" i="161"/>
  <c r="V90" i="159"/>
  <c r="V90" i="118"/>
  <c r="V90" i="163"/>
  <c r="V90" i="158"/>
  <c r="V76" i="198"/>
  <c r="V76" i="188"/>
  <c r="V76" i="189"/>
  <c r="V76" i="190"/>
  <c r="V76" i="187"/>
  <c r="V76" i="185"/>
  <c r="V76" i="183"/>
  <c r="V76" i="181"/>
  <c r="V76" i="180"/>
  <c r="V76" i="179"/>
  <c r="V76" i="176"/>
  <c r="V76" i="175"/>
  <c r="V76" i="170"/>
  <c r="V76" i="164"/>
  <c r="V76" i="172"/>
  <c r="V76" i="191"/>
  <c r="V76" i="184"/>
  <c r="V76" i="178"/>
  <c r="V76" i="168"/>
  <c r="V76" i="167"/>
  <c r="V76" i="165"/>
  <c r="V76" i="186"/>
  <c r="V76" i="173"/>
  <c r="V76" i="169"/>
  <c r="V76" i="194"/>
  <c r="V76" i="174"/>
  <c r="V76" i="163"/>
  <c r="V76" i="159"/>
  <c r="V76" i="158"/>
  <c r="V76" i="161"/>
  <c r="V76" i="118"/>
  <c r="V77" i="198"/>
  <c r="V77" i="194"/>
  <c r="V77" i="187"/>
  <c r="V77" i="186"/>
  <c r="V77" i="188"/>
  <c r="V77" i="189"/>
  <c r="V77" i="184"/>
  <c r="V77" i="185"/>
  <c r="V77" i="183"/>
  <c r="V77" i="181"/>
  <c r="V77" i="180"/>
  <c r="V77" i="179"/>
  <c r="V77" i="176"/>
  <c r="V77" i="175"/>
  <c r="V77" i="173"/>
  <c r="V77" i="172"/>
  <c r="V77" i="191"/>
  <c r="V77" i="168"/>
  <c r="V77" i="167"/>
  <c r="V77" i="165"/>
  <c r="V77" i="169"/>
  <c r="V77" i="174"/>
  <c r="V77" i="170"/>
  <c r="V77" i="164"/>
  <c r="V77" i="190"/>
  <c r="V77" i="178"/>
  <c r="V77" i="163"/>
  <c r="V77" i="159"/>
  <c r="V77" i="158"/>
  <c r="V77" i="161"/>
  <c r="V77" i="118"/>
  <c r="V65" i="198"/>
  <c r="V65" i="194"/>
  <c r="V65" i="188"/>
  <c r="V65" i="189"/>
  <c r="V65" i="187"/>
  <c r="V65" i="191"/>
  <c r="V65" i="190"/>
  <c r="V65" i="186"/>
  <c r="V65" i="185"/>
  <c r="V65" i="184"/>
  <c r="V65" i="183"/>
  <c r="V65" i="181"/>
  <c r="V65" i="180"/>
  <c r="V65" i="179"/>
  <c r="V65" i="176"/>
  <c r="V65" i="175"/>
  <c r="V65" i="170"/>
  <c r="V65" i="164"/>
  <c r="V65" i="173"/>
  <c r="V65" i="172"/>
  <c r="V65" i="178"/>
  <c r="V65" i="168"/>
  <c r="V65" i="167"/>
  <c r="V65" i="165"/>
  <c r="V65" i="174"/>
  <c r="V65" i="169"/>
  <c r="V65" i="161"/>
  <c r="V65" i="159"/>
  <c r="V65" i="158"/>
  <c r="V65" i="163"/>
  <c r="V65" i="118"/>
  <c r="U63" i="192"/>
  <c r="V63" i="192" s="1"/>
  <c r="V99" i="198"/>
  <c r="V99" i="194"/>
  <c r="V99" i="191"/>
  <c r="V99" i="187"/>
  <c r="V99" i="183"/>
  <c r="V99" i="180"/>
  <c r="V99" i="178"/>
  <c r="V99" i="175"/>
  <c r="V99" i="173"/>
  <c r="V99" i="170"/>
  <c r="V99" i="168"/>
  <c r="V99" i="165"/>
  <c r="V99" i="189"/>
  <c r="V99" i="188"/>
  <c r="V99" i="186"/>
  <c r="V99" i="190"/>
  <c r="V99" i="185"/>
  <c r="V99" i="184"/>
  <c r="V99" i="181"/>
  <c r="V99" i="179"/>
  <c r="V99" i="176"/>
  <c r="V99" i="174"/>
  <c r="V99" i="172"/>
  <c r="V99" i="169"/>
  <c r="V99" i="167"/>
  <c r="V99" i="164"/>
  <c r="V99" i="163"/>
  <c r="V99" i="159"/>
  <c r="V99" i="158"/>
  <c r="V99" i="118"/>
  <c r="V99" i="161"/>
  <c r="V74" i="192"/>
  <c r="V74" i="198"/>
  <c r="V58" i="198"/>
  <c r="V58" i="192"/>
  <c r="V69" i="192"/>
  <c r="V69" i="198"/>
  <c r="V112" i="180"/>
  <c r="U112" i="192"/>
  <c r="V94" i="192"/>
  <c r="V94" i="198"/>
  <c r="V82" i="198"/>
  <c r="V82" i="192"/>
  <c r="V61" i="192"/>
  <c r="V61" i="198"/>
  <c r="U52" i="198"/>
  <c r="U113" i="198" s="1"/>
  <c r="V113" i="198" s="1"/>
  <c r="V52" i="192"/>
  <c r="V72" i="198"/>
  <c r="V72" i="192"/>
  <c r="V60" i="198"/>
  <c r="V60" i="192"/>
  <c r="V96" i="192"/>
  <c r="V96" i="198"/>
  <c r="V53" i="192"/>
  <c r="V53" i="198"/>
  <c r="U111" i="198"/>
  <c r="V111" i="192"/>
  <c r="V84" i="192"/>
  <c r="V84" i="198"/>
  <c r="V80" i="198"/>
  <c r="V80" i="192"/>
  <c r="V62" i="192"/>
  <c r="V62" i="198"/>
  <c r="V105" i="197" l="1"/>
  <c r="U107" i="197"/>
  <c r="V107" i="197" s="1"/>
  <c r="V77" i="15"/>
  <c r="U77" i="192"/>
  <c r="V77" i="192" s="1"/>
  <c r="U76" i="195"/>
  <c r="V76" i="195" s="1"/>
  <c r="V76" i="193"/>
  <c r="V78" i="15"/>
  <c r="U78" i="192"/>
  <c r="V78" i="192" s="1"/>
  <c r="V66" i="15"/>
  <c r="U66" i="192"/>
  <c r="V66" i="192" s="1"/>
  <c r="U92" i="195"/>
  <c r="V92" i="195" s="1"/>
  <c r="V92" i="193"/>
  <c r="V75" i="15"/>
  <c r="U75" i="192"/>
  <c r="V75" i="192" s="1"/>
  <c r="V70" i="15"/>
  <c r="U70" i="192"/>
  <c r="V70" i="192" s="1"/>
  <c r="V88" i="15"/>
  <c r="U88" i="192"/>
  <c r="V88" i="192" s="1"/>
  <c r="U88" i="195"/>
  <c r="V88" i="195" s="1"/>
  <c r="V88" i="193"/>
  <c r="V98" i="193"/>
  <c r="U98" i="195"/>
  <c r="V98" i="195" s="1"/>
  <c r="U77" i="195"/>
  <c r="V77" i="195" s="1"/>
  <c r="V77" i="193"/>
  <c r="U100" i="195"/>
  <c r="V100" i="195" s="1"/>
  <c r="V100" i="193"/>
  <c r="U54" i="195"/>
  <c r="V54" i="195" s="1"/>
  <c r="V54" i="193"/>
  <c r="V102" i="15"/>
  <c r="U102" i="192"/>
  <c r="V102" i="192" s="1"/>
  <c r="V68" i="15"/>
  <c r="U68" i="192"/>
  <c r="V68" i="192" s="1"/>
  <c r="V67" i="15"/>
  <c r="U67" i="192"/>
  <c r="V67" i="192" s="1"/>
  <c r="U67" i="195"/>
  <c r="V67" i="195" s="1"/>
  <c r="V67" i="193"/>
  <c r="U103" i="195"/>
  <c r="V103" i="195" s="1"/>
  <c r="V103" i="193"/>
  <c r="V66" i="193"/>
  <c r="U66" i="195"/>
  <c r="V66" i="195" s="1"/>
  <c r="V86" i="15"/>
  <c r="U86" i="192"/>
  <c r="V86" i="192" s="1"/>
  <c r="V92" i="15"/>
  <c r="U92" i="192"/>
  <c r="V92" i="192" s="1"/>
  <c r="U56" i="195"/>
  <c r="V56" i="195" s="1"/>
  <c r="V56" i="193"/>
  <c r="V75" i="193"/>
  <c r="U75" i="195"/>
  <c r="V75" i="195" s="1"/>
  <c r="V98" i="15"/>
  <c r="U98" i="192"/>
  <c r="V98" i="192" s="1"/>
  <c r="V64" i="15"/>
  <c r="U64" i="192"/>
  <c r="V64" i="192" s="1"/>
  <c r="V64" i="193"/>
  <c r="U64" i="195"/>
  <c r="V64" i="195" s="1"/>
  <c r="U90" i="195"/>
  <c r="V90" i="195" s="1"/>
  <c r="V90" i="193"/>
  <c r="U102" i="195"/>
  <c r="V102" i="195" s="1"/>
  <c r="V102" i="193"/>
  <c r="V65" i="193"/>
  <c r="U65" i="195"/>
  <c r="V65" i="195" s="1"/>
  <c r="U86" i="195"/>
  <c r="V86" i="195" s="1"/>
  <c r="V86" i="193"/>
  <c r="U70" i="195"/>
  <c r="V70" i="195" s="1"/>
  <c r="V70" i="193"/>
  <c r="V65" i="15"/>
  <c r="U65" i="192"/>
  <c r="V65" i="192" s="1"/>
  <c r="V76" i="15"/>
  <c r="U76" i="192"/>
  <c r="V76" i="192" s="1"/>
  <c r="V90" i="15"/>
  <c r="U90" i="192"/>
  <c r="V90" i="192" s="1"/>
  <c r="V100" i="15"/>
  <c r="U100" i="192"/>
  <c r="V100" i="192" s="1"/>
  <c r="V54" i="15"/>
  <c r="U54" i="192"/>
  <c r="V54" i="192" s="1"/>
  <c r="V78" i="193"/>
  <c r="U78" i="195"/>
  <c r="V78" i="195" s="1"/>
  <c r="V68" i="193"/>
  <c r="U68" i="195"/>
  <c r="V68" i="195" s="1"/>
  <c r="V104" i="15"/>
  <c r="U104" i="192"/>
  <c r="V104" i="192" s="1"/>
  <c r="U104" i="195"/>
  <c r="V104" i="195" s="1"/>
  <c r="V104" i="193"/>
  <c r="V103" i="15"/>
  <c r="U103" i="192"/>
  <c r="V103" i="192" s="1"/>
  <c r="V56" i="15"/>
  <c r="U56" i="192"/>
  <c r="V56" i="192" s="1"/>
  <c r="V99" i="193"/>
  <c r="U99" i="195"/>
  <c r="V99" i="195" s="1"/>
  <c r="V99" i="15"/>
  <c r="U99" i="192"/>
  <c r="V99" i="192" s="1"/>
  <c r="V112" i="192"/>
  <c r="U112" i="198"/>
  <c r="V112" i="198" s="1"/>
  <c r="V111" i="198"/>
  <c r="U116" i="192"/>
  <c r="V116" i="192" s="1"/>
  <c r="V52" i="198"/>
  <c r="U116" i="198" l="1"/>
  <c r="V116" i="198" s="1"/>
  <c r="D57" i="118"/>
  <c r="D57" i="198" l="1"/>
  <c r="D101" i="183"/>
  <c r="D101" i="164"/>
  <c r="D101" i="193"/>
  <c r="C101" i="195"/>
  <c r="D101" i="189"/>
  <c r="D101" i="175"/>
  <c r="D101" i="176"/>
  <c r="D101" i="158"/>
  <c r="D101" i="118"/>
  <c r="D101" i="191"/>
  <c r="D101" i="188"/>
  <c r="D101" i="185"/>
  <c r="D101" i="179"/>
  <c r="D101" i="172"/>
  <c r="D101" i="190"/>
  <c r="D101" i="169"/>
  <c r="D101" i="181"/>
  <c r="D101" i="178"/>
  <c r="D101" i="159"/>
  <c r="D101" i="173"/>
  <c r="D101" i="187"/>
  <c r="D101" i="170"/>
  <c r="D101" i="174"/>
  <c r="D101" i="198"/>
  <c r="D101" i="168" l="1"/>
  <c r="D101" i="184"/>
  <c r="D101" i="180"/>
  <c r="D101" i="195"/>
  <c r="D101" i="15"/>
  <c r="C101" i="192"/>
  <c r="D101" i="165"/>
  <c r="D101" i="161"/>
  <c r="D101" i="186"/>
  <c r="D101" i="163"/>
  <c r="D101" i="167"/>
  <c r="D101" i="194"/>
  <c r="D101" i="192" l="1"/>
  <c r="F101" i="183" l="1"/>
  <c r="F101" i="163"/>
  <c r="E105" i="163"/>
  <c r="F105" i="163" s="1"/>
  <c r="F101" i="164"/>
  <c r="F101" i="194"/>
  <c r="F101" i="193"/>
  <c r="E101" i="195"/>
  <c r="F101" i="195" s="1"/>
  <c r="F101" i="189"/>
  <c r="E105" i="189"/>
  <c r="E107" i="189" s="1"/>
  <c r="F107" i="189" s="1"/>
  <c r="F101" i="175"/>
  <c r="E105" i="175"/>
  <c r="F101" i="176"/>
  <c r="E105" i="176"/>
  <c r="F105" i="176" s="1"/>
  <c r="F101" i="167"/>
  <c r="F101" i="158"/>
  <c r="F101" i="161"/>
  <c r="F101" i="191"/>
  <c r="F101" i="168"/>
  <c r="E105" i="168"/>
  <c r="F105" i="168" s="1"/>
  <c r="F101" i="185"/>
  <c r="E105" i="185"/>
  <c r="F101" i="179"/>
  <c r="E105" i="179"/>
  <c r="F105" i="179" s="1"/>
  <c r="F101" i="172"/>
  <c r="E105" i="172"/>
  <c r="F101" i="190"/>
  <c r="F101" i="180"/>
  <c r="F101" i="15"/>
  <c r="F101" i="169"/>
  <c r="E105" i="169"/>
  <c r="F105" i="169" s="1"/>
  <c r="F101" i="181"/>
  <c r="F101" i="178"/>
  <c r="E105" i="178"/>
  <c r="F105" i="178" s="1"/>
  <c r="F101" i="184"/>
  <c r="E105" i="184"/>
  <c r="F105" i="184" s="1"/>
  <c r="F101" i="159"/>
  <c r="E105" i="159"/>
  <c r="E107" i="159" s="1"/>
  <c r="F107" i="159" s="1"/>
  <c r="F101" i="173"/>
  <c r="E105" i="173"/>
  <c r="E107" i="173" s="1"/>
  <c r="F107" i="173" s="1"/>
  <c r="F101" i="187"/>
  <c r="E105" i="187"/>
  <c r="F101" i="174"/>
  <c r="E105" i="174"/>
  <c r="F101" i="198"/>
  <c r="F105" i="173" l="1"/>
  <c r="E107" i="184"/>
  <c r="F107" i="184" s="1"/>
  <c r="E107" i="169"/>
  <c r="F107" i="169" s="1"/>
  <c r="E107" i="176"/>
  <c r="F107" i="176" s="1"/>
  <c r="F105" i="159"/>
  <c r="E107" i="168"/>
  <c r="F107" i="168" s="1"/>
  <c r="F105" i="189"/>
  <c r="E107" i="163"/>
  <c r="F107" i="163" s="1"/>
  <c r="E107" i="178"/>
  <c r="F107" i="178" s="1"/>
  <c r="E107" i="179"/>
  <c r="F107" i="179" s="1"/>
  <c r="E107" i="187"/>
  <c r="F107" i="187" s="1"/>
  <c r="F105" i="187"/>
  <c r="F105" i="174"/>
  <c r="E107" i="174"/>
  <c r="F107" i="174" s="1"/>
  <c r="F101" i="170"/>
  <c r="F101" i="188"/>
  <c r="F101" i="186"/>
  <c r="E101" i="192"/>
  <c r="F105" i="172"/>
  <c r="E107" i="172"/>
  <c r="F107" i="172" s="1"/>
  <c r="E105" i="190"/>
  <c r="F105" i="185"/>
  <c r="E107" i="185"/>
  <c r="F107" i="185" s="1"/>
  <c r="F101" i="118"/>
  <c r="E107" i="175"/>
  <c r="F107" i="175" s="1"/>
  <c r="F105" i="175"/>
  <c r="E105" i="165"/>
  <c r="F101" i="165"/>
  <c r="F105" i="190" l="1"/>
  <c r="E107" i="190"/>
  <c r="F107" i="190" s="1"/>
  <c r="F105" i="165"/>
  <c r="E107" i="165"/>
  <c r="F107" i="165" s="1"/>
  <c r="F101" i="192"/>
  <c r="H101" i="183" l="1"/>
  <c r="H101" i="163"/>
  <c r="G105" i="163"/>
  <c r="H105" i="163" s="1"/>
  <c r="H101" i="164"/>
  <c r="H101" i="194"/>
  <c r="H101" i="189"/>
  <c r="G105" i="189"/>
  <c r="H105" i="189" s="1"/>
  <c r="H101" i="165"/>
  <c r="G105" i="165"/>
  <c r="H105" i="165" s="1"/>
  <c r="H101" i="176"/>
  <c r="H101" i="167"/>
  <c r="H101" i="158"/>
  <c r="H101" i="161"/>
  <c r="H101" i="118"/>
  <c r="H101" i="186"/>
  <c r="H101" i="191"/>
  <c r="H101" i="168"/>
  <c r="G105" i="168"/>
  <c r="H105" i="168" s="1"/>
  <c r="H101" i="188"/>
  <c r="H101" i="185"/>
  <c r="G105" i="185"/>
  <c r="H105" i="185" s="1"/>
  <c r="H101" i="179"/>
  <c r="G105" i="179"/>
  <c r="H105" i="179" s="1"/>
  <c r="H101" i="172"/>
  <c r="G105" i="172"/>
  <c r="H105" i="172" s="1"/>
  <c r="H101" i="190"/>
  <c r="G105" i="190"/>
  <c r="H105" i="190" s="1"/>
  <c r="H101" i="180"/>
  <c r="H101" i="15"/>
  <c r="H101" i="169"/>
  <c r="G105" i="169"/>
  <c r="G107" i="169" s="1"/>
  <c r="H107" i="169" s="1"/>
  <c r="H101" i="181"/>
  <c r="H101" i="178"/>
  <c r="G105" i="178"/>
  <c r="H105" i="178" s="1"/>
  <c r="H101" i="184"/>
  <c r="G105" i="184"/>
  <c r="H105" i="184" s="1"/>
  <c r="H101" i="159"/>
  <c r="G105" i="159"/>
  <c r="H105" i="159" s="1"/>
  <c r="H101" i="173"/>
  <c r="G105" i="173"/>
  <c r="H105" i="173" s="1"/>
  <c r="H101" i="187"/>
  <c r="G105" i="187"/>
  <c r="H105" i="187" s="1"/>
  <c r="H101" i="170"/>
  <c r="H101" i="174"/>
  <c r="G105" i="174"/>
  <c r="H105" i="174" s="1"/>
  <c r="H101" i="198"/>
  <c r="G107" i="187" l="1"/>
  <c r="H107" i="187" s="1"/>
  <c r="G107" i="184"/>
  <c r="H107" i="184" s="1"/>
  <c r="G107" i="159"/>
  <c r="H107" i="159" s="1"/>
  <c r="G107" i="179"/>
  <c r="H107" i="179" s="1"/>
  <c r="H105" i="169"/>
  <c r="G107" i="172"/>
  <c r="H107" i="172" s="1"/>
  <c r="G107" i="174"/>
  <c r="H107" i="174" s="1"/>
  <c r="G107" i="173"/>
  <c r="H107" i="173" s="1"/>
  <c r="G107" i="178"/>
  <c r="H107" i="178" s="1"/>
  <c r="G107" i="185"/>
  <c r="H107" i="185" s="1"/>
  <c r="G107" i="165"/>
  <c r="H107" i="165" s="1"/>
  <c r="G107" i="189"/>
  <c r="H107" i="189" s="1"/>
  <c r="G107" i="163"/>
  <c r="H107" i="163" s="1"/>
  <c r="G107" i="190"/>
  <c r="H107" i="190" s="1"/>
  <c r="G107" i="168"/>
  <c r="H107" i="168" s="1"/>
  <c r="G101" i="192"/>
  <c r="H101" i="193"/>
  <c r="G101" i="195"/>
  <c r="H101" i="175"/>
  <c r="G105" i="175"/>
  <c r="H101" i="195" l="1"/>
  <c r="G107" i="175"/>
  <c r="H107" i="175" s="1"/>
  <c r="H105" i="175"/>
  <c r="H101" i="192"/>
  <c r="D55" i="193"/>
  <c r="F55" i="193"/>
  <c r="E105" i="193"/>
  <c r="E107" i="193" s="1"/>
  <c r="F107" i="193" s="1"/>
  <c r="H55" i="193"/>
  <c r="G105" i="193"/>
  <c r="H105" i="193" s="1"/>
  <c r="J55" i="193"/>
  <c r="L55" i="193"/>
  <c r="N55" i="193"/>
  <c r="P55" i="193"/>
  <c r="R55" i="193"/>
  <c r="T55" i="193"/>
  <c r="V55" i="193"/>
  <c r="D55" i="194"/>
  <c r="C55" i="195"/>
  <c r="D55" i="195" s="1"/>
  <c r="G107" i="193" l="1"/>
  <c r="H107" i="193" s="1"/>
  <c r="F105" i="193"/>
  <c r="F55" i="194" l="1"/>
  <c r="E105" i="194"/>
  <c r="E107" i="194" s="1"/>
  <c r="F107" i="194" s="1"/>
  <c r="E55" i="195"/>
  <c r="E105" i="195" s="1"/>
  <c r="F105" i="195" s="1"/>
  <c r="H55" i="194"/>
  <c r="G105" i="194"/>
  <c r="G107" i="194" s="1"/>
  <c r="H107" i="194" s="1"/>
  <c r="G55" i="195"/>
  <c r="H55" i="195" s="1"/>
  <c r="G105" i="195"/>
  <c r="H105" i="195" s="1"/>
  <c r="J55" i="194"/>
  <c r="I55" i="195"/>
  <c r="J55" i="195" s="1"/>
  <c r="L55" i="194"/>
  <c r="K55" i="195"/>
  <c r="F55" i="195" l="1"/>
  <c r="H105" i="194"/>
  <c r="G107" i="195"/>
  <c r="H107" i="195" s="1"/>
  <c r="E107" i="195"/>
  <c r="F107" i="195" s="1"/>
  <c r="F105" i="194"/>
  <c r="L55" i="195"/>
  <c r="N55" i="194"/>
  <c r="M55" i="195"/>
  <c r="N55" i="195" s="1"/>
  <c r="P55" i="194"/>
  <c r="O55" i="195"/>
  <c r="P55" i="195" s="1"/>
  <c r="R55" i="194"/>
  <c r="Q55" i="195"/>
  <c r="R55" i="195" s="1"/>
  <c r="T55" i="194"/>
  <c r="S55" i="195"/>
  <c r="T55" i="195" s="1"/>
  <c r="V55" i="194"/>
  <c r="U55" i="195"/>
  <c r="V55" i="195" s="1"/>
  <c r="D55" i="164"/>
  <c r="F55" i="164" l="1"/>
  <c r="H55" i="164"/>
  <c r="J55" i="164"/>
  <c r="L55" i="164"/>
  <c r="N55" i="164"/>
  <c r="P55" i="164"/>
  <c r="R55" i="164"/>
  <c r="T55" i="164"/>
  <c r="V55" i="164"/>
  <c r="E105" i="164"/>
  <c r="E107" i="164" s="1"/>
  <c r="F107" i="164" s="1"/>
  <c r="G105" i="164"/>
  <c r="F105" i="164" l="1"/>
  <c r="G107" i="164"/>
  <c r="H107" i="164" s="1"/>
  <c r="H105" i="164"/>
  <c r="D55" i="118"/>
  <c r="C105" i="118"/>
  <c r="D105" i="118" s="1"/>
  <c r="F55" i="118"/>
  <c r="E105" i="118"/>
  <c r="F105" i="118" s="1"/>
  <c r="H55" i="118"/>
  <c r="G105" i="118"/>
  <c r="H105" i="118" s="1"/>
  <c r="J55" i="118"/>
  <c r="L55" i="118"/>
  <c r="N55" i="118"/>
  <c r="P55" i="118"/>
  <c r="R55" i="118"/>
  <c r="T55" i="118"/>
  <c r="V55" i="118"/>
  <c r="D55" i="15"/>
  <c r="F55" i="15"/>
  <c r="E105" i="15"/>
  <c r="F105" i="15" s="1"/>
  <c r="D55" i="158"/>
  <c r="F55" i="158"/>
  <c r="E105" i="158"/>
  <c r="F105" i="158" s="1"/>
  <c r="H55" i="158"/>
  <c r="G105" i="158"/>
  <c r="H105" i="158" s="1"/>
  <c r="J55" i="158"/>
  <c r="L55" i="158"/>
  <c r="N55" i="158"/>
  <c r="P55" i="158"/>
  <c r="R55" i="158"/>
  <c r="T55" i="158"/>
  <c r="V55" i="158"/>
  <c r="D55" i="161"/>
  <c r="C107" i="118" l="1"/>
  <c r="D107" i="118" s="1"/>
  <c r="G107" i="158"/>
  <c r="H107" i="158" s="1"/>
  <c r="E107" i="158"/>
  <c r="F107" i="158" s="1"/>
  <c r="E107" i="15"/>
  <c r="F107" i="15" s="1"/>
  <c r="E107" i="118"/>
  <c r="F107" i="118" s="1"/>
  <c r="G107" i="118"/>
  <c r="H107" i="118" s="1"/>
  <c r="F55" i="161"/>
  <c r="E105" i="161"/>
  <c r="E107" i="161" s="1"/>
  <c r="F107" i="161" s="1"/>
  <c r="H55" i="161"/>
  <c r="G105" i="161"/>
  <c r="H105" i="161" s="1"/>
  <c r="J55" i="161"/>
  <c r="L55" i="161"/>
  <c r="N55" i="161"/>
  <c r="P55" i="161"/>
  <c r="R55" i="161"/>
  <c r="T55" i="161"/>
  <c r="V55" i="161"/>
  <c r="D55" i="181"/>
  <c r="F55" i="181"/>
  <c r="E105" i="181"/>
  <c r="F105" i="181" s="1"/>
  <c r="H55" i="181"/>
  <c r="G105" i="181"/>
  <c r="H105" i="181" s="1"/>
  <c r="J55" i="181"/>
  <c r="L55" i="181"/>
  <c r="N55" i="181"/>
  <c r="P55" i="181"/>
  <c r="R55" i="181"/>
  <c r="T55" i="181"/>
  <c r="V55" i="181"/>
  <c r="F55" i="183"/>
  <c r="E105" i="183"/>
  <c r="F105" i="183" s="1"/>
  <c r="H55" i="183"/>
  <c r="G105" i="183"/>
  <c r="H105" i="183" s="1"/>
  <c r="J55" i="183"/>
  <c r="L55" i="183"/>
  <c r="N55" i="183"/>
  <c r="P55" i="183"/>
  <c r="R55" i="183"/>
  <c r="T55" i="183"/>
  <c r="V55" i="183"/>
  <c r="D55" i="186"/>
  <c r="F55" i="186"/>
  <c r="E105" i="186"/>
  <c r="F105" i="186" s="1"/>
  <c r="H55" i="186"/>
  <c r="G105" i="186"/>
  <c r="H105" i="186" s="1"/>
  <c r="J55" i="186"/>
  <c r="L55" i="186"/>
  <c r="N55" i="186"/>
  <c r="P55" i="186"/>
  <c r="R55" i="186"/>
  <c r="T55" i="186"/>
  <c r="V55" i="186"/>
  <c r="F55" i="188"/>
  <c r="E105" i="188"/>
  <c r="F105" i="188" s="1"/>
  <c r="H55" i="188"/>
  <c r="G105" i="188"/>
  <c r="G107" i="161" l="1"/>
  <c r="H107" i="161" s="1"/>
  <c r="E107" i="188"/>
  <c r="F107" i="188" s="1"/>
  <c r="G107" i="186"/>
  <c r="H107" i="186" s="1"/>
  <c r="G107" i="183"/>
  <c r="H107" i="183" s="1"/>
  <c r="E107" i="186"/>
  <c r="F107" i="186" s="1"/>
  <c r="G107" i="181"/>
  <c r="H107" i="181" s="1"/>
  <c r="F105" i="161"/>
  <c r="E107" i="181"/>
  <c r="F107" i="181" s="1"/>
  <c r="E107" i="183"/>
  <c r="F107" i="183" s="1"/>
  <c r="H105" i="188"/>
  <c r="G107" i="188"/>
  <c r="H107" i="188" s="1"/>
  <c r="J55" i="188"/>
  <c r="L55" i="188"/>
  <c r="N55" i="188"/>
  <c r="P55" i="188"/>
  <c r="R55" i="188"/>
  <c r="T55" i="188"/>
  <c r="V55" i="188"/>
  <c r="H55" i="191"/>
  <c r="G105" i="191"/>
  <c r="J55" i="191"/>
  <c r="L55" i="191"/>
  <c r="N55" i="191"/>
  <c r="P55" i="191"/>
  <c r="R55" i="191"/>
  <c r="T55" i="191"/>
  <c r="V55" i="191"/>
  <c r="H105" i="191" l="1"/>
  <c r="G107" i="191"/>
  <c r="H107" i="191" s="1"/>
  <c r="D102" i="183" l="1"/>
  <c r="D102" i="163"/>
  <c r="D102" i="164"/>
  <c r="C105" i="164"/>
  <c r="D105" i="164" s="1"/>
  <c r="D102" i="194"/>
  <c r="D102" i="193"/>
  <c r="C105" i="193"/>
  <c r="D105" i="193" s="1"/>
  <c r="C107" i="193"/>
  <c r="D107" i="193" s="1"/>
  <c r="C102" i="195"/>
  <c r="D102" i="195" s="1"/>
  <c r="D102" i="189"/>
  <c r="C105" i="189"/>
  <c r="D105" i="189" s="1"/>
  <c r="D102" i="175"/>
  <c r="D102" i="165"/>
  <c r="C105" i="165"/>
  <c r="D105" i="165" s="1"/>
  <c r="C107" i="165"/>
  <c r="D107" i="165" s="1"/>
  <c r="D102" i="176"/>
  <c r="D102" i="167"/>
  <c r="D102" i="158"/>
  <c r="C105" i="158"/>
  <c r="D105" i="158" s="1"/>
  <c r="D102" i="161"/>
  <c r="C105" i="161"/>
  <c r="D105" i="161" s="1"/>
  <c r="D102" i="186"/>
  <c r="D102" i="191"/>
  <c r="D102" i="168"/>
  <c r="D102" i="188"/>
  <c r="D102" i="190"/>
  <c r="D102" i="180"/>
  <c r="C105" i="180"/>
  <c r="D105" i="180" s="1"/>
  <c r="D102" i="15"/>
  <c r="C105" i="15"/>
  <c r="C107" i="15" s="1"/>
  <c r="D107" i="15" s="1"/>
  <c r="D102" i="169"/>
  <c r="D102" i="181"/>
  <c r="C105" i="181"/>
  <c r="D105" i="181" s="1"/>
  <c r="D102" i="178"/>
  <c r="C105" i="178"/>
  <c r="D105" i="178" s="1"/>
  <c r="D102" i="184"/>
  <c r="C105" i="184"/>
  <c r="D105" i="184" s="1"/>
  <c r="C105" i="159"/>
  <c r="D105" i="159" s="1"/>
  <c r="D102" i="173"/>
  <c r="C105" i="173"/>
  <c r="D105" i="173" s="1"/>
  <c r="D102" i="187"/>
  <c r="C105" i="187"/>
  <c r="D105" i="187" s="1"/>
  <c r="D102" i="170"/>
  <c r="D102" i="174"/>
  <c r="D102" i="198"/>
  <c r="C107" i="181" l="1"/>
  <c r="D107" i="181" s="1"/>
  <c r="C107" i="180"/>
  <c r="D107" i="180" s="1"/>
  <c r="C102" i="192"/>
  <c r="D102" i="192" s="1"/>
  <c r="C107" i="187"/>
  <c r="D107" i="187" s="1"/>
  <c r="C107" i="173"/>
  <c r="D107" i="173" s="1"/>
  <c r="C107" i="159"/>
  <c r="D107" i="159" s="1"/>
  <c r="C107" i="184"/>
  <c r="D107" i="184" s="1"/>
  <c r="C107" i="178"/>
  <c r="D107" i="178" s="1"/>
  <c r="C105" i="169"/>
  <c r="C105" i="168"/>
  <c r="C105" i="186"/>
  <c r="C105" i="176"/>
  <c r="C105" i="195"/>
  <c r="C105" i="163"/>
  <c r="C107" i="189"/>
  <c r="D107" i="189" s="1"/>
  <c r="C107" i="164"/>
  <c r="D107" i="164" s="1"/>
  <c r="D102" i="159"/>
  <c r="D105" i="15"/>
  <c r="C107" i="161"/>
  <c r="D107" i="161" s="1"/>
  <c r="C107" i="158"/>
  <c r="D107" i="158" s="1"/>
  <c r="C105" i="175"/>
  <c r="C105" i="194"/>
  <c r="C105" i="170"/>
  <c r="D102" i="185"/>
  <c r="C105" i="185"/>
  <c r="C105" i="174"/>
  <c r="D102" i="172"/>
  <c r="C105" i="172"/>
  <c r="D102" i="179"/>
  <c r="C105" i="179"/>
  <c r="C105" i="167"/>
  <c r="D105" i="186" l="1"/>
  <c r="C107" i="186"/>
  <c r="D107" i="186" s="1"/>
  <c r="C107" i="163"/>
  <c r="D107" i="163" s="1"/>
  <c r="D105" i="163"/>
  <c r="C107" i="195"/>
  <c r="D107" i="195" s="1"/>
  <c r="D105" i="195"/>
  <c r="C107" i="169"/>
  <c r="D107" i="169" s="1"/>
  <c r="D105" i="169"/>
  <c r="D105" i="194"/>
  <c r="C107" i="194"/>
  <c r="D107" i="194" s="1"/>
  <c r="C107" i="168"/>
  <c r="D107" i="168" s="1"/>
  <c r="D105" i="168"/>
  <c r="D105" i="175"/>
  <c r="C107" i="175"/>
  <c r="D107" i="175" s="1"/>
  <c r="C107" i="176"/>
  <c r="D107" i="176" s="1"/>
  <c r="D105" i="176"/>
  <c r="D105" i="185"/>
  <c r="C107" i="185"/>
  <c r="D107" i="185" s="1"/>
  <c r="D105" i="179"/>
  <c r="C107" i="179"/>
  <c r="D107" i="179" s="1"/>
  <c r="C107" i="174"/>
  <c r="D107" i="174" s="1"/>
  <c r="D105" i="174"/>
  <c r="D105" i="172"/>
  <c r="C107" i="172"/>
  <c r="D107" i="172" s="1"/>
  <c r="D105" i="167"/>
  <c r="C107" i="167"/>
  <c r="D107" i="167" s="1"/>
  <c r="C107" i="170"/>
  <c r="D107" i="170" s="1"/>
  <c r="D105" i="170"/>
  <c r="D55" i="183"/>
  <c r="C105" i="183"/>
  <c r="D105" i="183" s="1"/>
  <c r="C107" i="183"/>
  <c r="D107" i="183" s="1"/>
  <c r="D55" i="191"/>
  <c r="C105" i="191"/>
  <c r="C107" i="191" s="1"/>
  <c r="D107" i="191" s="1"/>
  <c r="D55" i="188"/>
  <c r="C105" i="188"/>
  <c r="D105" i="188" s="1"/>
  <c r="C107" i="188"/>
  <c r="D107" i="188" s="1"/>
  <c r="D55" i="190"/>
  <c r="C105" i="190"/>
  <c r="D105" i="190"/>
  <c r="C107" i="190"/>
  <c r="D107" i="190"/>
  <c r="C55" i="192"/>
  <c r="D55" i="192"/>
  <c r="C105" i="192"/>
  <c r="D105" i="192" s="1"/>
  <c r="C107" i="192"/>
  <c r="D107" i="192" s="1"/>
  <c r="C105" i="198"/>
  <c r="D105" i="198" l="1"/>
  <c r="C107" i="198"/>
  <c r="D107" i="198" s="1"/>
  <c r="D55" i="198"/>
  <c r="D105" i="191"/>
  <c r="F55" i="167"/>
  <c r="E105" i="167"/>
  <c r="F105" i="167"/>
  <c r="E107" i="167"/>
  <c r="F107" i="167" s="1"/>
  <c r="F55" i="191"/>
  <c r="E105" i="191"/>
  <c r="F105" i="191" s="1"/>
  <c r="E107" i="191"/>
  <c r="F107" i="191" s="1"/>
  <c r="F55" i="180"/>
  <c r="E105" i="180"/>
  <c r="E55" i="192"/>
  <c r="F55" i="192" s="1"/>
  <c r="E105" i="192"/>
  <c r="F55" i="170"/>
  <c r="E105" i="170"/>
  <c r="F105" i="170"/>
  <c r="E107" i="170"/>
  <c r="F107" i="170"/>
  <c r="F55" i="198"/>
  <c r="E105" i="198" l="1"/>
  <c r="E107" i="198" s="1"/>
  <c r="F107" i="198" s="1"/>
  <c r="F105" i="180"/>
  <c r="E107" i="180"/>
  <c r="F107" i="180" s="1"/>
  <c r="F105" i="192"/>
  <c r="E107" i="192"/>
  <c r="F107" i="192" s="1"/>
  <c r="H55" i="176"/>
  <c r="G105" i="176"/>
  <c r="H105" i="176" s="1"/>
  <c r="G107" i="176"/>
  <c r="H107" i="176" s="1"/>
  <c r="H55" i="167"/>
  <c r="G105" i="167"/>
  <c r="H105" i="167" s="1"/>
  <c r="G107" i="167"/>
  <c r="H107" i="167" s="1"/>
  <c r="H55" i="180"/>
  <c r="G105" i="180"/>
  <c r="H105" i="180"/>
  <c r="G107" i="180"/>
  <c r="H107" i="180"/>
  <c r="H55" i="15"/>
  <c r="G105" i="15"/>
  <c r="H105" i="15" s="1"/>
  <c r="G107" i="15"/>
  <c r="H107" i="15" s="1"/>
  <c r="G55" i="192"/>
  <c r="H55" i="192" s="1"/>
  <c r="H55" i="170"/>
  <c r="G105" i="170"/>
  <c r="H105" i="170"/>
  <c r="G107" i="170"/>
  <c r="H107" i="170"/>
  <c r="H55" i="198"/>
  <c r="F105" i="198" l="1"/>
  <c r="G105" i="198"/>
  <c r="G105" i="192"/>
  <c r="H105" i="192" l="1"/>
  <c r="G107" i="192"/>
  <c r="H107" i="192" s="1"/>
  <c r="H105" i="198"/>
  <c r="G107" i="198"/>
  <c r="H107" i="198" s="1"/>
  <c r="J101" i="183"/>
  <c r="I105" i="183"/>
  <c r="J105" i="183"/>
  <c r="I107" i="183"/>
  <c r="J107" i="183"/>
  <c r="J101" i="163"/>
  <c r="I105" i="163"/>
  <c r="I107" i="163" s="1"/>
  <c r="J107" i="163" s="1"/>
  <c r="J101" i="164"/>
  <c r="I105" i="164"/>
  <c r="I107" i="164" s="1"/>
  <c r="J105" i="164"/>
  <c r="J107" i="164"/>
  <c r="J101" i="194"/>
  <c r="I105" i="194"/>
  <c r="J105" i="194" s="1"/>
  <c r="I107" i="194"/>
  <c r="J107" i="194"/>
  <c r="J101" i="193"/>
  <c r="I105" i="193"/>
  <c r="J105" i="193"/>
  <c r="I107" i="193"/>
  <c r="J107" i="193" s="1"/>
  <c r="I101" i="195"/>
  <c r="J101" i="195"/>
  <c r="I105" i="195"/>
  <c r="J101" i="189"/>
  <c r="I105" i="189"/>
  <c r="J101" i="175"/>
  <c r="I105" i="175"/>
  <c r="J105" i="175"/>
  <c r="I107" i="175"/>
  <c r="J107" i="175"/>
  <c r="J101" i="165"/>
  <c r="I105" i="165"/>
  <c r="I107" i="165" s="1"/>
  <c r="J107" i="165" s="1"/>
  <c r="J105" i="165"/>
  <c r="J55" i="176"/>
  <c r="J101" i="176"/>
  <c r="I105" i="176"/>
  <c r="J55" i="167"/>
  <c r="J101" i="167"/>
  <c r="I105" i="167"/>
  <c r="J105" i="167"/>
  <c r="I107" i="167"/>
  <c r="J107" i="167" s="1"/>
  <c r="J101" i="158"/>
  <c r="I105" i="158"/>
  <c r="J105" i="158"/>
  <c r="I107" i="158"/>
  <c r="J107" i="158" s="1"/>
  <c r="J101" i="161"/>
  <c r="I105" i="161"/>
  <c r="J101" i="118"/>
  <c r="I105" i="118"/>
  <c r="J101" i="186"/>
  <c r="I105" i="186"/>
  <c r="J105" i="186"/>
  <c r="I107" i="186"/>
  <c r="J107" i="186"/>
  <c r="J101" i="191"/>
  <c r="I105" i="191"/>
  <c r="J101" i="168"/>
  <c r="I105" i="168"/>
  <c r="I107" i="168" s="1"/>
  <c r="J105" i="168"/>
  <c r="J107" i="168"/>
  <c r="J101" i="188"/>
  <c r="I105" i="188"/>
  <c r="J105" i="188" s="1"/>
  <c r="J101" i="185"/>
  <c r="I105" i="185"/>
  <c r="J105" i="185"/>
  <c r="I107" i="185"/>
  <c r="J107" i="185" s="1"/>
  <c r="J101" i="179"/>
  <c r="I105" i="179"/>
  <c r="J105" i="179" s="1"/>
  <c r="I107" i="179"/>
  <c r="J107" i="179" s="1"/>
  <c r="J101" i="172"/>
  <c r="I105" i="172"/>
  <c r="J105" i="172"/>
  <c r="I107" i="172"/>
  <c r="J107" i="172" s="1"/>
  <c r="J101" i="190"/>
  <c r="I105" i="190"/>
  <c r="J55" i="180"/>
  <c r="J101" i="180"/>
  <c r="I105" i="180"/>
  <c r="J55" i="15"/>
  <c r="J101" i="15"/>
  <c r="I105" i="15"/>
  <c r="J105" i="15" s="1"/>
  <c r="I107" i="15"/>
  <c r="J107" i="15" s="1"/>
  <c r="J101" i="169"/>
  <c r="I105" i="169"/>
  <c r="I107" i="169" s="1"/>
  <c r="J107" i="169" s="1"/>
  <c r="J105" i="169"/>
  <c r="I55" i="192"/>
  <c r="I101" i="192"/>
  <c r="J101" i="192"/>
  <c r="J101" i="181"/>
  <c r="I105" i="181"/>
  <c r="J105" i="181" s="1"/>
  <c r="I107" i="181"/>
  <c r="J107" i="181"/>
  <c r="J101" i="178"/>
  <c r="I105" i="178"/>
  <c r="I107" i="178" s="1"/>
  <c r="J107" i="178"/>
  <c r="J101" i="184"/>
  <c r="I105" i="184"/>
  <c r="J101" i="159"/>
  <c r="I105" i="159"/>
  <c r="J105" i="159"/>
  <c r="I107" i="159"/>
  <c r="J107" i="159"/>
  <c r="J101" i="173"/>
  <c r="I105" i="173"/>
  <c r="I107" i="173" s="1"/>
  <c r="J107" i="173" s="1"/>
  <c r="J101" i="187"/>
  <c r="I105" i="187"/>
  <c r="I107" i="187" s="1"/>
  <c r="J105" i="187"/>
  <c r="J107" i="187"/>
  <c r="J55" i="170"/>
  <c r="J101" i="170"/>
  <c r="I105" i="170"/>
  <c r="J105" i="170"/>
  <c r="I107" i="170"/>
  <c r="J107" i="170"/>
  <c r="J101" i="174"/>
  <c r="I105" i="174"/>
  <c r="I107" i="174" s="1"/>
  <c r="J107" i="174" s="1"/>
  <c r="J105" i="174"/>
  <c r="J101" i="198"/>
  <c r="I107" i="191" l="1"/>
  <c r="J107" i="191" s="1"/>
  <c r="J105" i="191"/>
  <c r="J105" i="184"/>
  <c r="I107" i="184"/>
  <c r="J107" i="184" s="1"/>
  <c r="J105" i="173"/>
  <c r="J55" i="192"/>
  <c r="I105" i="192"/>
  <c r="J55" i="198"/>
  <c r="I105" i="198"/>
  <c r="J105" i="180"/>
  <c r="I107" i="180"/>
  <c r="J107" i="180" s="1"/>
  <c r="J105" i="190"/>
  <c r="I107" i="190"/>
  <c r="J107" i="190" s="1"/>
  <c r="I107" i="176"/>
  <c r="J107" i="176" s="1"/>
  <c r="J105" i="176"/>
  <c r="J105" i="178"/>
  <c r="J105" i="118"/>
  <c r="I107" i="118"/>
  <c r="J107" i="118" s="1"/>
  <c r="I107" i="161"/>
  <c r="J107" i="161" s="1"/>
  <c r="J105" i="161"/>
  <c r="I107" i="188"/>
  <c r="J107" i="188" s="1"/>
  <c r="J105" i="189"/>
  <c r="I107" i="189"/>
  <c r="J107" i="189" s="1"/>
  <c r="I107" i="195"/>
  <c r="J107" i="195" s="1"/>
  <c r="J105" i="195"/>
  <c r="J105" i="163"/>
  <c r="I107" i="192" l="1"/>
  <c r="J107" i="192" s="1"/>
  <c r="J105" i="192"/>
  <c r="J105" i="198"/>
  <c r="I107" i="198"/>
  <c r="J107" i="198" s="1"/>
  <c r="L101" i="183"/>
  <c r="K105" i="183"/>
  <c r="L105" i="183" s="1"/>
  <c r="K107" i="183"/>
  <c r="L107" i="183" s="1"/>
  <c r="L101" i="163"/>
  <c r="K105" i="163"/>
  <c r="L105" i="163"/>
  <c r="K107" i="163"/>
  <c r="L107" i="163"/>
  <c r="L101" i="164"/>
  <c r="K105" i="164"/>
  <c r="L105" i="164" s="1"/>
  <c r="K107" i="164"/>
  <c r="L107" i="164" s="1"/>
  <c r="L101" i="194"/>
  <c r="K105" i="194"/>
  <c r="L105" i="194"/>
  <c r="K107" i="194"/>
  <c r="L107" i="194"/>
  <c r="L101" i="193"/>
  <c r="K105" i="193"/>
  <c r="L105" i="193" s="1"/>
  <c r="K107" i="193"/>
  <c r="L107" i="193" s="1"/>
  <c r="K101" i="195"/>
  <c r="L101" i="195" s="1"/>
  <c r="K105" i="195"/>
  <c r="L105" i="195" s="1"/>
  <c r="K107" i="195"/>
  <c r="L107" i="195" s="1"/>
  <c r="L101" i="189"/>
  <c r="K105" i="189"/>
  <c r="L105" i="189"/>
  <c r="K107" i="189"/>
  <c r="L107" i="189"/>
  <c r="L101" i="175"/>
  <c r="K105" i="175"/>
  <c r="L105" i="175" s="1"/>
  <c r="K107" i="175"/>
  <c r="L107" i="175" s="1"/>
  <c r="L101" i="165"/>
  <c r="K105" i="165"/>
  <c r="L105" i="165"/>
  <c r="K107" i="165"/>
  <c r="L107" i="165"/>
  <c r="L55" i="176"/>
  <c r="L101" i="176"/>
  <c r="K105" i="176"/>
  <c r="L105" i="176"/>
  <c r="K107" i="176"/>
  <c r="L107" i="176"/>
  <c r="L55" i="167"/>
  <c r="L101" i="167"/>
  <c r="K105" i="167"/>
  <c r="L105" i="167" s="1"/>
  <c r="K107" i="167"/>
  <c r="L107" i="167" s="1"/>
  <c r="L101" i="158"/>
  <c r="K105" i="158"/>
  <c r="L105" i="158" s="1"/>
  <c r="K107" i="158"/>
  <c r="L107" i="158" s="1"/>
  <c r="L101" i="161"/>
  <c r="K105" i="161"/>
  <c r="L105" i="161"/>
  <c r="K107" i="161"/>
  <c r="L107" i="161" s="1"/>
  <c r="L101" i="118"/>
  <c r="K105" i="118"/>
  <c r="L105" i="118" s="1"/>
  <c r="K107" i="118"/>
  <c r="L107" i="118" s="1"/>
  <c r="L101" i="186"/>
  <c r="K105" i="186"/>
  <c r="L105" i="186"/>
  <c r="K107" i="186"/>
  <c r="L107" i="186" s="1"/>
  <c r="L101" i="191"/>
  <c r="K105" i="191"/>
  <c r="L105" i="191"/>
  <c r="K107" i="191"/>
  <c r="L107" i="191" s="1"/>
  <c r="L101" i="168"/>
  <c r="K105" i="168"/>
  <c r="L105" i="168"/>
  <c r="K107" i="168"/>
  <c r="L107" i="168" s="1"/>
  <c r="L101" i="188"/>
  <c r="K105" i="188"/>
  <c r="L105" i="188"/>
  <c r="K107" i="188"/>
  <c r="L107" i="188" s="1"/>
  <c r="L101" i="185"/>
  <c r="K105" i="185"/>
  <c r="L105" i="185" s="1"/>
  <c r="K107" i="185"/>
  <c r="L107" i="185" s="1"/>
  <c r="L101" i="179"/>
  <c r="K105" i="179"/>
  <c r="L105" i="179"/>
  <c r="K107" i="179"/>
  <c r="L107" i="179" s="1"/>
  <c r="L101" i="172"/>
  <c r="K105" i="172"/>
  <c r="L105" i="172"/>
  <c r="K107" i="172"/>
  <c r="L107" i="172" s="1"/>
  <c r="L101" i="190"/>
  <c r="K105" i="190"/>
  <c r="L105" i="190"/>
  <c r="K107" i="190"/>
  <c r="L107" i="190" s="1"/>
  <c r="L55" i="180"/>
  <c r="L101" i="180"/>
  <c r="K105" i="180"/>
  <c r="L105" i="180" s="1"/>
  <c r="K107" i="180"/>
  <c r="L107" i="180" s="1"/>
  <c r="L55" i="15"/>
  <c r="L101" i="15"/>
  <c r="K105" i="15"/>
  <c r="L105" i="15" s="1"/>
  <c r="K107" i="15"/>
  <c r="L107" i="15" s="1"/>
  <c r="L101" i="169"/>
  <c r="K105" i="169"/>
  <c r="L105" i="169"/>
  <c r="K107" i="169"/>
  <c r="L107" i="169"/>
  <c r="K55" i="192"/>
  <c r="L55" i="192" s="1"/>
  <c r="K101" i="192"/>
  <c r="L101" i="192" s="1"/>
  <c r="L101" i="181"/>
  <c r="K105" i="181"/>
  <c r="L105" i="181"/>
  <c r="K107" i="181"/>
  <c r="L107" i="181"/>
  <c r="L101" i="178"/>
  <c r="K105" i="178"/>
  <c r="L105" i="178" s="1"/>
  <c r="L101" i="184"/>
  <c r="K105" i="184"/>
  <c r="L105" i="184"/>
  <c r="K107" i="184"/>
  <c r="L107" i="184" s="1"/>
  <c r="L101" i="159"/>
  <c r="K105" i="159"/>
  <c r="L105" i="159" s="1"/>
  <c r="K107" i="159"/>
  <c r="L107" i="159" s="1"/>
  <c r="L101" i="173"/>
  <c r="K105" i="173"/>
  <c r="L105" i="173"/>
  <c r="K107" i="173"/>
  <c r="L107" i="173"/>
  <c r="L101" i="187"/>
  <c r="K105" i="187"/>
  <c r="L105" i="187"/>
  <c r="K107" i="187"/>
  <c r="L107" i="187" s="1"/>
  <c r="L55" i="170"/>
  <c r="L101" i="170"/>
  <c r="K105" i="170"/>
  <c r="L105" i="170" s="1"/>
  <c r="L101" i="174"/>
  <c r="K105" i="174"/>
  <c r="L105" i="174"/>
  <c r="K107" i="174"/>
  <c r="L107" i="174"/>
  <c r="L55" i="198"/>
  <c r="L101" i="198"/>
  <c r="K105" i="198"/>
  <c r="K107" i="198" s="1"/>
  <c r="L107" i="198" s="1"/>
  <c r="L105" i="198" l="1"/>
  <c r="K107" i="178"/>
  <c r="L107" i="178" s="1"/>
  <c r="K105" i="192"/>
  <c r="K107" i="170"/>
  <c r="L107" i="170" s="1"/>
  <c r="L105" i="192" l="1"/>
  <c r="K107" i="192"/>
  <c r="L107" i="192" s="1"/>
  <c r="N101" i="183"/>
  <c r="M105" i="183"/>
  <c r="N101" i="163"/>
  <c r="M105" i="163"/>
  <c r="N105" i="163"/>
  <c r="M107" i="163"/>
  <c r="N107" i="163"/>
  <c r="N101" i="164"/>
  <c r="M105" i="164"/>
  <c r="N105" i="164" s="1"/>
  <c r="M107" i="164"/>
  <c r="N107" i="164" s="1"/>
  <c r="N101" i="194"/>
  <c r="M105" i="194"/>
  <c r="N105" i="194"/>
  <c r="M107" i="194"/>
  <c r="N107" i="194"/>
  <c r="N101" i="193"/>
  <c r="M105" i="193"/>
  <c r="M101" i="195"/>
  <c r="N101" i="189"/>
  <c r="M105" i="189"/>
  <c r="N105" i="189"/>
  <c r="M107" i="189"/>
  <c r="N107" i="189"/>
  <c r="N101" i="175"/>
  <c r="M105" i="175"/>
  <c r="N105" i="175" s="1"/>
  <c r="M107" i="175"/>
  <c r="N107" i="175" s="1"/>
  <c r="N101" i="165"/>
  <c r="M105" i="165"/>
  <c r="N105" i="165"/>
  <c r="M107" i="165"/>
  <c r="N107" i="165"/>
  <c r="N55" i="176"/>
  <c r="N101" i="176"/>
  <c r="M105" i="176"/>
  <c r="M107" i="176" s="1"/>
  <c r="N107" i="176" s="1"/>
  <c r="N105" i="176"/>
  <c r="N55" i="167"/>
  <c r="N101" i="167"/>
  <c r="M105" i="167"/>
  <c r="M107" i="167" s="1"/>
  <c r="N105" i="167"/>
  <c r="N107" i="167"/>
  <c r="N101" i="158"/>
  <c r="M105" i="158"/>
  <c r="N105" i="158" s="1"/>
  <c r="M107" i="158"/>
  <c r="N107" i="158" s="1"/>
  <c r="N101" i="161"/>
  <c r="M105" i="161"/>
  <c r="N105" i="161"/>
  <c r="M107" i="161"/>
  <c r="N107" i="161"/>
  <c r="N101" i="118"/>
  <c r="M105" i="118"/>
  <c r="N105" i="118" s="1"/>
  <c r="M107" i="118"/>
  <c r="N107" i="118" s="1"/>
  <c r="N101" i="186"/>
  <c r="M105" i="186"/>
  <c r="N105" i="186"/>
  <c r="M107" i="186"/>
  <c r="N107" i="186"/>
  <c r="N101" i="191"/>
  <c r="M105" i="191"/>
  <c r="N105" i="191" s="1"/>
  <c r="M107" i="191"/>
  <c r="N107" i="191" s="1"/>
  <c r="N101" i="168"/>
  <c r="M105" i="168"/>
  <c r="N105" i="168"/>
  <c r="M107" i="168"/>
  <c r="N107" i="168"/>
  <c r="N101" i="188"/>
  <c r="M105" i="188"/>
  <c r="N105" i="188" s="1"/>
  <c r="M107" i="188"/>
  <c r="N107" i="188" s="1"/>
  <c r="N101" i="185"/>
  <c r="M105" i="185"/>
  <c r="N105" i="185"/>
  <c r="M107" i="185"/>
  <c r="N107" i="185" s="1"/>
  <c r="N101" i="179"/>
  <c r="M105" i="179"/>
  <c r="N105" i="179" s="1"/>
  <c r="M107" i="179"/>
  <c r="N107" i="179" s="1"/>
  <c r="N101" i="172"/>
  <c r="M105" i="172"/>
  <c r="N105" i="172"/>
  <c r="M107" i="172"/>
  <c r="N107" i="172"/>
  <c r="N101" i="190"/>
  <c r="M105" i="190"/>
  <c r="N105" i="190" s="1"/>
  <c r="M107" i="190"/>
  <c r="N107" i="190" s="1"/>
  <c r="N55" i="180"/>
  <c r="N101" i="180"/>
  <c r="M105" i="180"/>
  <c r="M107" i="180" s="1"/>
  <c r="N107" i="180" s="1"/>
  <c r="N55" i="15"/>
  <c r="N101" i="15"/>
  <c r="M105" i="15"/>
  <c r="N105" i="15" s="1"/>
  <c r="N101" i="169"/>
  <c r="M105" i="169"/>
  <c r="N105" i="169"/>
  <c r="M107" i="169"/>
  <c r="N107" i="169"/>
  <c r="M55" i="192"/>
  <c r="N55" i="192" s="1"/>
  <c r="M101" i="192"/>
  <c r="N101" i="192" s="1"/>
  <c r="M105" i="192"/>
  <c r="N105" i="192" s="1"/>
  <c r="N101" i="181"/>
  <c r="M105" i="181"/>
  <c r="N105" i="181"/>
  <c r="M107" i="181"/>
  <c r="N107" i="181"/>
  <c r="N101" i="178"/>
  <c r="M105" i="178"/>
  <c r="N105" i="178" s="1"/>
  <c r="M107" i="178"/>
  <c r="N107" i="178" s="1"/>
  <c r="N101" i="184"/>
  <c r="M105" i="184"/>
  <c r="N105" i="184"/>
  <c r="M107" i="184"/>
  <c r="N107" i="184"/>
  <c r="N101" i="159"/>
  <c r="M105" i="159"/>
  <c r="N105" i="159" s="1"/>
  <c r="M107" i="159"/>
  <c r="N107" i="159" s="1"/>
  <c r="N101" i="173"/>
  <c r="M105" i="173"/>
  <c r="N105" i="173"/>
  <c r="M107" i="173"/>
  <c r="N107" i="173"/>
  <c r="N101" i="187"/>
  <c r="M105" i="187"/>
  <c r="N105" i="187" s="1"/>
  <c r="M107" i="187"/>
  <c r="N107" i="187" s="1"/>
  <c r="N55" i="170"/>
  <c r="N101" i="170"/>
  <c r="M105" i="170"/>
  <c r="N105" i="170" s="1"/>
  <c r="N101" i="174"/>
  <c r="M105" i="174"/>
  <c r="N105" i="174" s="1"/>
  <c r="M107" i="174"/>
  <c r="N107" i="174" s="1"/>
  <c r="N55" i="198"/>
  <c r="N101" i="198"/>
  <c r="M105" i="198" l="1"/>
  <c r="N105" i="198" s="1"/>
  <c r="M107" i="170"/>
  <c r="N107" i="170" s="1"/>
  <c r="M107" i="192"/>
  <c r="N107" i="192" s="1"/>
  <c r="N105" i="180"/>
  <c r="M107" i="15"/>
  <c r="N107" i="15" s="1"/>
  <c r="N101" i="195"/>
  <c r="M105" i="195"/>
  <c r="N105" i="183"/>
  <c r="M107" i="183"/>
  <c r="N107" i="183" s="1"/>
  <c r="N105" i="193"/>
  <c r="M107" i="193"/>
  <c r="N107" i="193" s="1"/>
  <c r="M107" i="198" l="1"/>
  <c r="N107" i="198" s="1"/>
  <c r="N105" i="195"/>
  <c r="M107" i="195"/>
  <c r="N107" i="195" s="1"/>
  <c r="P101" i="183"/>
  <c r="O105" i="183"/>
  <c r="P105" i="183" s="1"/>
  <c r="O107" i="183"/>
  <c r="P107" i="183" s="1"/>
  <c r="P101" i="163"/>
  <c r="O105" i="163"/>
  <c r="P105" i="163"/>
  <c r="O107" i="163"/>
  <c r="P107" i="163"/>
  <c r="P101" i="164"/>
  <c r="O105" i="164"/>
  <c r="P105" i="164" s="1"/>
  <c r="O107" i="164"/>
  <c r="P107" i="164" s="1"/>
  <c r="P101" i="194"/>
  <c r="O105" i="194"/>
  <c r="P105" i="194"/>
  <c r="O107" i="194"/>
  <c r="P107" i="194" s="1"/>
  <c r="P101" i="193"/>
  <c r="O105" i="193"/>
  <c r="P105" i="193" s="1"/>
  <c r="O107" i="193"/>
  <c r="P107" i="193" s="1"/>
  <c r="O101" i="195"/>
  <c r="P101" i="195" s="1"/>
  <c r="O105" i="195"/>
  <c r="P105" i="195" s="1"/>
  <c r="O107" i="195"/>
  <c r="P107" i="195" s="1"/>
  <c r="P101" i="189"/>
  <c r="O105" i="189"/>
  <c r="P105" i="189"/>
  <c r="O107" i="189"/>
  <c r="P107" i="189"/>
  <c r="P101" i="175"/>
  <c r="O105" i="175"/>
  <c r="P105" i="175" s="1"/>
  <c r="O107" i="175"/>
  <c r="P107" i="175" s="1"/>
  <c r="P101" i="165"/>
  <c r="O105" i="165"/>
  <c r="P105" i="165"/>
  <c r="O107" i="165"/>
  <c r="P107" i="165"/>
  <c r="P55" i="176"/>
  <c r="P101" i="176"/>
  <c r="O105" i="176"/>
  <c r="P105" i="176"/>
  <c r="O107" i="176"/>
  <c r="P107" i="176" s="1"/>
  <c r="P55" i="167"/>
  <c r="P101" i="167"/>
  <c r="O105" i="167"/>
  <c r="P105" i="167" s="1"/>
  <c r="O107" i="167"/>
  <c r="P107" i="167" s="1"/>
  <c r="P101" i="158"/>
  <c r="O105" i="158"/>
  <c r="P105" i="158" s="1"/>
  <c r="O107" i="158"/>
  <c r="P107" i="158" s="1"/>
  <c r="P101" i="161"/>
  <c r="O105" i="161"/>
  <c r="P105" i="161"/>
  <c r="O107" i="161"/>
  <c r="P107" i="161" s="1"/>
  <c r="P101" i="118"/>
  <c r="O105" i="118"/>
  <c r="P105" i="118" s="1"/>
  <c r="O107" i="118"/>
  <c r="P107" i="118" s="1"/>
  <c r="P101" i="186"/>
  <c r="O105" i="186"/>
  <c r="P105" i="186"/>
  <c r="O107" i="186"/>
  <c r="P107" i="186" s="1"/>
  <c r="P101" i="191"/>
  <c r="O105" i="191"/>
  <c r="P105" i="191" s="1"/>
  <c r="O107" i="191"/>
  <c r="P107" i="191" s="1"/>
  <c r="P101" i="168"/>
  <c r="O105" i="168"/>
  <c r="P105" i="168" s="1"/>
  <c r="O107" i="168"/>
  <c r="P107" i="168" s="1"/>
  <c r="P101" i="188"/>
  <c r="O105" i="188"/>
  <c r="P105" i="188" s="1"/>
  <c r="O107" i="188"/>
  <c r="P107" i="188" s="1"/>
  <c r="P101" i="185"/>
  <c r="O105" i="185"/>
  <c r="P105" i="185" s="1"/>
  <c r="O107" i="185"/>
  <c r="P107" i="185" s="1"/>
  <c r="P101" i="179"/>
  <c r="O105" i="179"/>
  <c r="P105" i="179"/>
  <c r="O107" i="179"/>
  <c r="P107" i="179" s="1"/>
  <c r="P101" i="172"/>
  <c r="O105" i="172"/>
  <c r="P105" i="172" s="1"/>
  <c r="O107" i="172"/>
  <c r="P107" i="172" s="1"/>
  <c r="P101" i="190"/>
  <c r="O105" i="190"/>
  <c r="P105" i="190" s="1"/>
  <c r="O107" i="190"/>
  <c r="P107" i="190" s="1"/>
  <c r="P55" i="180"/>
  <c r="P101" i="180"/>
  <c r="O105" i="180"/>
  <c r="P105" i="180" s="1"/>
  <c r="O107" i="180"/>
  <c r="P107" i="180" s="1"/>
  <c r="P55" i="15"/>
  <c r="P101" i="15"/>
  <c r="O105" i="15"/>
  <c r="P105" i="15" s="1"/>
  <c r="O107" i="15"/>
  <c r="P107" i="15" s="1"/>
  <c r="P101" i="169"/>
  <c r="O105" i="169"/>
  <c r="P105" i="169"/>
  <c r="O107" i="169"/>
  <c r="P107" i="169" s="1"/>
  <c r="O55" i="192"/>
  <c r="P55" i="192" s="1"/>
  <c r="O101" i="192"/>
  <c r="P101" i="192" s="1"/>
  <c r="O105" i="192"/>
  <c r="P105" i="192" s="1"/>
  <c r="O107" i="192"/>
  <c r="P107" i="192" s="1"/>
  <c r="P101" i="181"/>
  <c r="O105" i="181"/>
  <c r="P105" i="181"/>
  <c r="O107" i="181"/>
  <c r="P107" i="181"/>
  <c r="P101" i="178"/>
  <c r="O105" i="178"/>
  <c r="P105" i="178" s="1"/>
  <c r="P101" i="184"/>
  <c r="O105" i="184"/>
  <c r="P105" i="184"/>
  <c r="O107" i="184"/>
  <c r="P107" i="184"/>
  <c r="P101" i="159"/>
  <c r="O105" i="159"/>
  <c r="P105" i="159" s="1"/>
  <c r="O107" i="159"/>
  <c r="P107" i="159" s="1"/>
  <c r="P101" i="173"/>
  <c r="O105" i="173"/>
  <c r="P105" i="173"/>
  <c r="O107" i="173"/>
  <c r="P107" i="173"/>
  <c r="P101" i="187"/>
  <c r="O105" i="187"/>
  <c r="O107" i="187" s="1"/>
  <c r="P107" i="187" s="1"/>
  <c r="P55" i="170"/>
  <c r="P101" i="170"/>
  <c r="O105" i="170"/>
  <c r="P105" i="170" s="1"/>
  <c r="O107" i="170"/>
  <c r="P107" i="170" s="1"/>
  <c r="P101" i="174"/>
  <c r="O105" i="174"/>
  <c r="P105" i="174" s="1"/>
  <c r="O107" i="174"/>
  <c r="P107" i="174" s="1"/>
  <c r="P55" i="198"/>
  <c r="P101" i="198"/>
  <c r="O105" i="198" l="1"/>
  <c r="P105" i="198" s="1"/>
  <c r="O107" i="178"/>
  <c r="P107" i="178" s="1"/>
  <c r="P105" i="187"/>
  <c r="R101" i="183"/>
  <c r="Q105" i="183"/>
  <c r="R105" i="183" s="1"/>
  <c r="Q107" i="183"/>
  <c r="R107" i="183" s="1"/>
  <c r="R101" i="163"/>
  <c r="Q105" i="163"/>
  <c r="R105" i="163"/>
  <c r="Q107" i="163"/>
  <c r="R107" i="163"/>
  <c r="R101" i="164"/>
  <c r="Q105" i="164"/>
  <c r="R105" i="164" s="1"/>
  <c r="Q107" i="164"/>
  <c r="R107" i="164" s="1"/>
  <c r="R101" i="194"/>
  <c r="Q105" i="194"/>
  <c r="R105" i="194"/>
  <c r="Q107" i="194"/>
  <c r="R107" i="194"/>
  <c r="R101" i="193"/>
  <c r="Q105" i="193"/>
  <c r="R105" i="193" s="1"/>
  <c r="Q107" i="193"/>
  <c r="R107" i="193" s="1"/>
  <c r="Q101" i="195"/>
  <c r="R101" i="195" s="1"/>
  <c r="Q105" i="195"/>
  <c r="R105" i="195" s="1"/>
  <c r="Q107" i="195"/>
  <c r="R107" i="195" s="1"/>
  <c r="R101" i="189"/>
  <c r="Q105" i="189"/>
  <c r="R105" i="189"/>
  <c r="Q107" i="189"/>
  <c r="R107" i="189"/>
  <c r="R101" i="175"/>
  <c r="Q105" i="175"/>
  <c r="R105" i="175" s="1"/>
  <c r="Q107" i="175"/>
  <c r="R107" i="175" s="1"/>
  <c r="R101" i="165"/>
  <c r="Q105" i="165"/>
  <c r="R105" i="165"/>
  <c r="Q107" i="165"/>
  <c r="R107" i="165"/>
  <c r="R55" i="176"/>
  <c r="R101" i="176"/>
  <c r="Q105" i="176"/>
  <c r="Q107" i="176" s="1"/>
  <c r="R107" i="176" s="1"/>
  <c r="R105" i="176"/>
  <c r="R55" i="167"/>
  <c r="R101" i="167"/>
  <c r="Q105" i="167"/>
  <c r="R105" i="167" s="1"/>
  <c r="R101" i="158"/>
  <c r="Q105" i="158"/>
  <c r="R105" i="158" s="1"/>
  <c r="Q107" i="158"/>
  <c r="R107" i="158" s="1"/>
  <c r="R101" i="161"/>
  <c r="Q105" i="161"/>
  <c r="R105" i="161" s="1"/>
  <c r="Q107" i="161"/>
  <c r="R107" i="161" s="1"/>
  <c r="R101" i="118"/>
  <c r="Q105" i="118"/>
  <c r="R105" i="118" s="1"/>
  <c r="Q107" i="118"/>
  <c r="R107" i="118" s="1"/>
  <c r="R101" i="186"/>
  <c r="Q105" i="186"/>
  <c r="R105" i="186" s="1"/>
  <c r="Q107" i="186"/>
  <c r="R107" i="186" s="1"/>
  <c r="R101" i="191"/>
  <c r="Q105" i="191"/>
  <c r="R105" i="191" s="1"/>
  <c r="Q107" i="191"/>
  <c r="R107" i="191" s="1"/>
  <c r="R101" i="168"/>
  <c r="Q105" i="168"/>
  <c r="R105" i="168" s="1"/>
  <c r="Q107" i="168"/>
  <c r="R107" i="168" s="1"/>
  <c r="R101" i="188"/>
  <c r="Q105" i="188"/>
  <c r="R105" i="188" s="1"/>
  <c r="Q107" i="188"/>
  <c r="R107" i="188" s="1"/>
  <c r="R101" i="185"/>
  <c r="Q105" i="185"/>
  <c r="R105" i="185" s="1"/>
  <c r="Q107" i="185"/>
  <c r="R107" i="185" s="1"/>
  <c r="R101" i="179"/>
  <c r="Q105" i="179"/>
  <c r="R105" i="179" s="1"/>
  <c r="Q107" i="179"/>
  <c r="R107" i="179" s="1"/>
  <c r="R101" i="172"/>
  <c r="Q105" i="172"/>
  <c r="R105" i="172"/>
  <c r="Q107" i="172"/>
  <c r="R107" i="172" s="1"/>
  <c r="R101" i="190"/>
  <c r="Q105" i="190"/>
  <c r="R105" i="190" s="1"/>
  <c r="Q107" i="190"/>
  <c r="R107" i="190" s="1"/>
  <c r="R55" i="180"/>
  <c r="R101" i="180"/>
  <c r="Q105" i="180"/>
  <c r="R105" i="180" s="1"/>
  <c r="R55" i="15"/>
  <c r="R101" i="15"/>
  <c r="Q105" i="15"/>
  <c r="R105" i="15" s="1"/>
  <c r="R101" i="169"/>
  <c r="Q105" i="169"/>
  <c r="R105" i="169" s="1"/>
  <c r="Q107" i="169"/>
  <c r="R107" i="169" s="1"/>
  <c r="Q55" i="192"/>
  <c r="R55" i="192" s="1"/>
  <c r="Q101" i="192"/>
  <c r="R101" i="192" s="1"/>
  <c r="Q105" i="192"/>
  <c r="R105" i="192" s="1"/>
  <c r="R101" i="181"/>
  <c r="Q105" i="181"/>
  <c r="R105" i="181"/>
  <c r="Q107" i="181"/>
  <c r="R107" i="181"/>
  <c r="R101" i="178"/>
  <c r="Q105" i="178"/>
  <c r="R105" i="178" s="1"/>
  <c r="Q107" i="178"/>
  <c r="R107" i="178" s="1"/>
  <c r="R101" i="184"/>
  <c r="Q105" i="184"/>
  <c r="R105" i="184"/>
  <c r="Q107" i="184"/>
  <c r="R107" i="184"/>
  <c r="R101" i="159"/>
  <c r="Q105" i="159"/>
  <c r="R105" i="159" s="1"/>
  <c r="Q107" i="159"/>
  <c r="R107" i="159" s="1"/>
  <c r="R101" i="173"/>
  <c r="Q105" i="173"/>
  <c r="R105" i="173"/>
  <c r="Q107" i="173"/>
  <c r="R107" i="173"/>
  <c r="R101" i="187"/>
  <c r="Q105" i="187"/>
  <c r="R105" i="187" s="1"/>
  <c r="Q107" i="187"/>
  <c r="R107" i="187" s="1"/>
  <c r="R55" i="170"/>
  <c r="R101" i="170"/>
  <c r="Q105" i="170"/>
  <c r="Q107" i="170" s="1"/>
  <c r="R107" i="170" s="1"/>
  <c r="R101" i="174"/>
  <c r="Q105" i="174"/>
  <c r="R105" i="174"/>
  <c r="Q107" i="174"/>
  <c r="R107" i="174"/>
  <c r="R55" i="198"/>
  <c r="R101" i="198"/>
  <c r="Q105" i="198" l="1"/>
  <c r="R105" i="198" s="1"/>
  <c r="O107" i="198"/>
  <c r="P107" i="198" s="1"/>
  <c r="R105" i="170"/>
  <c r="Q107" i="192"/>
  <c r="R107" i="192" s="1"/>
  <c r="Q107" i="15"/>
  <c r="R107" i="15" s="1"/>
  <c r="Q107" i="180"/>
  <c r="R107" i="180" s="1"/>
  <c r="Q107" i="167"/>
  <c r="R107" i="167" s="1"/>
  <c r="T101" i="183"/>
  <c r="S105" i="183"/>
  <c r="T105" i="183"/>
  <c r="S107" i="183"/>
  <c r="T107" i="183"/>
  <c r="T101" i="163"/>
  <c r="S105" i="163"/>
  <c r="T101" i="164"/>
  <c r="S105" i="164"/>
  <c r="T105" i="164"/>
  <c r="S107" i="164"/>
  <c r="T107" i="164"/>
  <c r="T101" i="194"/>
  <c r="S105" i="194"/>
  <c r="T105" i="194"/>
  <c r="S107" i="194"/>
  <c r="T107" i="194"/>
  <c r="T101" i="193"/>
  <c r="S105" i="193"/>
  <c r="T105" i="193"/>
  <c r="S107" i="193"/>
  <c r="T107" i="193"/>
  <c r="S101" i="195"/>
  <c r="T101" i="195"/>
  <c r="S105" i="195"/>
  <c r="T105" i="195"/>
  <c r="S107" i="195"/>
  <c r="T107" i="195"/>
  <c r="T101" i="189"/>
  <c r="S105" i="189"/>
  <c r="T105" i="189" s="1"/>
  <c r="S107" i="189"/>
  <c r="T107" i="189" s="1"/>
  <c r="T101" i="175"/>
  <c r="S105" i="175"/>
  <c r="S107" i="175" s="1"/>
  <c r="T107" i="175" s="1"/>
  <c r="T101" i="165"/>
  <c r="S105" i="165"/>
  <c r="S107" i="165" s="1"/>
  <c r="T105" i="165"/>
  <c r="T107" i="165"/>
  <c r="T55" i="176"/>
  <c r="T101" i="176"/>
  <c r="S105" i="176"/>
  <c r="T55" i="167"/>
  <c r="T101" i="167"/>
  <c r="S105" i="167"/>
  <c r="T105" i="167"/>
  <c r="S107" i="167"/>
  <c r="T107" i="167" s="1"/>
  <c r="T101" i="158"/>
  <c r="S105" i="158"/>
  <c r="T105" i="158"/>
  <c r="S107" i="158"/>
  <c r="T107" i="158"/>
  <c r="T101" i="161"/>
  <c r="S105" i="161"/>
  <c r="T105" i="161" s="1"/>
  <c r="S107" i="161"/>
  <c r="T107" i="161" s="1"/>
  <c r="T101" i="118"/>
  <c r="S105" i="118"/>
  <c r="T105" i="118"/>
  <c r="S107" i="118"/>
  <c r="T107" i="118" s="1"/>
  <c r="T101" i="186"/>
  <c r="S105" i="186"/>
  <c r="T105" i="186"/>
  <c r="S107" i="186"/>
  <c r="T107" i="186" s="1"/>
  <c r="T101" i="191"/>
  <c r="S105" i="191"/>
  <c r="T105" i="191"/>
  <c r="S107" i="191"/>
  <c r="T107" i="191"/>
  <c r="T101" i="168"/>
  <c r="S105" i="168"/>
  <c r="T105" i="168" s="1"/>
  <c r="S107" i="168"/>
  <c r="T107" i="168" s="1"/>
  <c r="T101" i="188"/>
  <c r="S105" i="188"/>
  <c r="T105" i="188"/>
  <c r="S107" i="188"/>
  <c r="T107" i="188" s="1"/>
  <c r="T101" i="185"/>
  <c r="S105" i="185"/>
  <c r="T105" i="185"/>
  <c r="S107" i="185"/>
  <c r="T107" i="185" s="1"/>
  <c r="T101" i="179"/>
  <c r="S105" i="179"/>
  <c r="T105" i="179"/>
  <c r="S107" i="179"/>
  <c r="T107" i="179"/>
  <c r="T101" i="172"/>
  <c r="S105" i="172"/>
  <c r="T105" i="172" s="1"/>
  <c r="S107" i="172"/>
  <c r="T107" i="172" s="1"/>
  <c r="T101" i="190"/>
  <c r="S105" i="190"/>
  <c r="T105" i="190"/>
  <c r="S107" i="190"/>
  <c r="T107" i="190" s="1"/>
  <c r="T55" i="180"/>
  <c r="T101" i="180"/>
  <c r="S105" i="180"/>
  <c r="T105" i="180"/>
  <c r="S107" i="180"/>
  <c r="T107" i="180"/>
  <c r="T55" i="15"/>
  <c r="T101" i="15"/>
  <c r="S105" i="15"/>
  <c r="T105" i="15"/>
  <c r="S107" i="15"/>
  <c r="T107" i="15" s="1"/>
  <c r="T101" i="169"/>
  <c r="S105" i="169"/>
  <c r="T105" i="169"/>
  <c r="S107" i="169"/>
  <c r="T107" i="169" s="1"/>
  <c r="S55" i="192"/>
  <c r="S105" i="192" s="1"/>
  <c r="T105" i="192" s="1"/>
  <c r="T55" i="192"/>
  <c r="S101" i="192"/>
  <c r="T101" i="192"/>
  <c r="S107" i="192"/>
  <c r="T107" i="192" s="1"/>
  <c r="T101" i="181"/>
  <c r="S105" i="181"/>
  <c r="T105" i="181"/>
  <c r="S107" i="181"/>
  <c r="T107" i="181"/>
  <c r="T101" i="178"/>
  <c r="S105" i="178"/>
  <c r="T105" i="178"/>
  <c r="S107" i="178"/>
  <c r="T107" i="178" s="1"/>
  <c r="T101" i="184"/>
  <c r="S105" i="184"/>
  <c r="T105" i="184"/>
  <c r="S107" i="184"/>
  <c r="T107" i="184"/>
  <c r="T101" i="159"/>
  <c r="S105" i="159"/>
  <c r="T105" i="159" s="1"/>
  <c r="S107" i="159"/>
  <c r="T107" i="159" s="1"/>
  <c r="T101" i="173"/>
  <c r="S105" i="173"/>
  <c r="T105" i="173"/>
  <c r="S107" i="173"/>
  <c r="T107" i="173" s="1"/>
  <c r="T101" i="187"/>
  <c r="S105" i="187"/>
  <c r="T105" i="187"/>
  <c r="S107" i="187"/>
  <c r="T107" i="187" s="1"/>
  <c r="T55" i="170"/>
  <c r="T101" i="170"/>
  <c r="S105" i="170"/>
  <c r="T105" i="170" s="1"/>
  <c r="S107" i="170"/>
  <c r="T107" i="170" s="1"/>
  <c r="T101" i="174"/>
  <c r="S105" i="174"/>
  <c r="T105" i="174"/>
  <c r="S107" i="174"/>
  <c r="T107" i="174" s="1"/>
  <c r="T101" i="198"/>
  <c r="Q107" i="198" l="1"/>
  <c r="R107" i="198" s="1"/>
  <c r="T105" i="176"/>
  <c r="S107" i="176"/>
  <c r="T107" i="176" s="1"/>
  <c r="T105" i="175"/>
  <c r="T105" i="163"/>
  <c r="S107" i="163"/>
  <c r="T107" i="163" s="1"/>
  <c r="S105" i="198" l="1"/>
  <c r="T55" i="198"/>
  <c r="T105" i="198" l="1"/>
  <c r="S107" i="198"/>
  <c r="T107" i="198" s="1"/>
  <c r="V101" i="183"/>
  <c r="U105" i="183"/>
  <c r="V105" i="183" s="1"/>
  <c r="V101" i="163"/>
  <c r="U105" i="163"/>
  <c r="V105" i="163" s="1"/>
  <c r="V101" i="164"/>
  <c r="U105" i="164"/>
  <c r="V105" i="164" s="1"/>
  <c r="V101" i="194"/>
  <c r="U105" i="194"/>
  <c r="U107" i="194" s="1"/>
  <c r="V107" i="194" s="1"/>
  <c r="V101" i="193"/>
  <c r="U105" i="193"/>
  <c r="V105" i="193" s="1"/>
  <c r="U101" i="195"/>
  <c r="V101" i="195" s="1"/>
  <c r="U105" i="195"/>
  <c r="V105" i="195" s="1"/>
  <c r="V101" i="189"/>
  <c r="U105" i="189"/>
  <c r="U107" i="189" s="1"/>
  <c r="V107" i="189" s="1"/>
  <c r="V105" i="189"/>
  <c r="V101" i="175"/>
  <c r="U105" i="175"/>
  <c r="V105" i="175" s="1"/>
  <c r="V101" i="165"/>
  <c r="U105" i="165"/>
  <c r="U107" i="165" s="1"/>
  <c r="V107" i="165" s="1"/>
  <c r="V105" i="165"/>
  <c r="V55" i="176"/>
  <c r="V101" i="176"/>
  <c r="U105" i="176"/>
  <c r="U107" i="176" s="1"/>
  <c r="V107" i="176" s="1"/>
  <c r="V55" i="167"/>
  <c r="V101" i="167"/>
  <c r="U105" i="167"/>
  <c r="V105" i="167" s="1"/>
  <c r="V101" i="158"/>
  <c r="U105" i="158"/>
  <c r="V105" i="158" s="1"/>
  <c r="V101" i="161"/>
  <c r="U105" i="161"/>
  <c r="U107" i="161" s="1"/>
  <c r="V107" i="161" s="1"/>
  <c r="V101" i="118"/>
  <c r="U105" i="118"/>
  <c r="V105" i="118" s="1"/>
  <c r="V101" i="186"/>
  <c r="U105" i="186"/>
  <c r="V105" i="186" s="1"/>
  <c r="V101" i="191"/>
  <c r="U105" i="191"/>
  <c r="V105" i="191" s="1"/>
  <c r="V101" i="168"/>
  <c r="U105" i="168"/>
  <c r="U107" i="168" s="1"/>
  <c r="V107" i="168" s="1"/>
  <c r="V101" i="188"/>
  <c r="U105" i="188"/>
  <c r="V105" i="188" s="1"/>
  <c r="V101" i="185"/>
  <c r="U105" i="185"/>
  <c r="V105" i="185" s="1"/>
  <c r="V101" i="179"/>
  <c r="U105" i="179"/>
  <c r="V105" i="179" s="1"/>
  <c r="V101" i="172"/>
  <c r="U105" i="172"/>
  <c r="U107" i="172" s="1"/>
  <c r="V107" i="172" s="1"/>
  <c r="V101" i="190"/>
  <c r="U105" i="190"/>
  <c r="V105" i="190" s="1"/>
  <c r="V55" i="180"/>
  <c r="V101" i="180"/>
  <c r="U105" i="180"/>
  <c r="V105" i="180" s="1"/>
  <c r="V55" i="15"/>
  <c r="V101" i="15"/>
  <c r="U105" i="15"/>
  <c r="V105" i="15" s="1"/>
  <c r="V101" i="169"/>
  <c r="U105" i="169"/>
  <c r="V105" i="169" s="1"/>
  <c r="U55" i="192"/>
  <c r="V55" i="192" s="1"/>
  <c r="U101" i="192"/>
  <c r="V101" i="192" s="1"/>
  <c r="U105" i="192"/>
  <c r="V105" i="192" s="1"/>
  <c r="V101" i="181"/>
  <c r="U105" i="181"/>
  <c r="U107" i="181" s="1"/>
  <c r="V107" i="181" s="1"/>
  <c r="V105" i="181"/>
  <c r="V55" i="178"/>
  <c r="V101" i="178"/>
  <c r="U105" i="178"/>
  <c r="V105" i="178"/>
  <c r="U107" i="178"/>
  <c r="V107" i="178"/>
  <c r="V101" i="184"/>
  <c r="U105" i="184"/>
  <c r="V105" i="184" s="1"/>
  <c r="V101" i="159"/>
  <c r="U105" i="159"/>
  <c r="U107" i="159" s="1"/>
  <c r="V107" i="159" s="1"/>
  <c r="V105" i="159"/>
  <c r="V101" i="173"/>
  <c r="U105" i="173"/>
  <c r="V105" i="173" s="1"/>
  <c r="U107" i="173"/>
  <c r="V107" i="173" s="1"/>
  <c r="V101" i="187"/>
  <c r="U105" i="187"/>
  <c r="U107" i="187" s="1"/>
  <c r="V107" i="187" s="1"/>
  <c r="V105" i="187"/>
  <c r="V55" i="170"/>
  <c r="V101" i="170"/>
  <c r="U105" i="170"/>
  <c r="U107" i="170" s="1"/>
  <c r="V107" i="170" s="1"/>
  <c r="V105" i="170"/>
  <c r="V101" i="174"/>
  <c r="U105" i="174"/>
  <c r="U107" i="174" s="1"/>
  <c r="V107" i="174" s="1"/>
  <c r="V55" i="198"/>
  <c r="V101" i="198"/>
  <c r="U105" i="198"/>
  <c r="U107" i="198" s="1"/>
  <c r="V107" i="198" s="1"/>
  <c r="V105" i="198" l="1"/>
  <c r="V105" i="174"/>
  <c r="U107" i="180"/>
  <c r="V107" i="180" s="1"/>
  <c r="V105" i="172"/>
  <c r="U107" i="179"/>
  <c r="V107" i="179" s="1"/>
  <c r="V105" i="168"/>
  <c r="U107" i="191"/>
  <c r="V107" i="191" s="1"/>
  <c r="V105" i="161"/>
  <c r="U107" i="158"/>
  <c r="V107" i="158" s="1"/>
  <c r="V105" i="176"/>
  <c r="U107" i="195"/>
  <c r="V107" i="195" s="1"/>
  <c r="V105" i="194"/>
  <c r="U107" i="164"/>
  <c r="V107" i="164" s="1"/>
  <c r="U107" i="184"/>
  <c r="V107" i="184" s="1"/>
  <c r="U107" i="192"/>
  <c r="V107" i="192" s="1"/>
  <c r="U107" i="169"/>
  <c r="V107" i="169" s="1"/>
  <c r="U107" i="185"/>
  <c r="V107" i="185" s="1"/>
  <c r="U107" i="186"/>
  <c r="V107" i="186" s="1"/>
  <c r="U107" i="167"/>
  <c r="V107" i="167" s="1"/>
  <c r="U107" i="163"/>
  <c r="V107" i="163" s="1"/>
  <c r="U107" i="15"/>
  <c r="V107" i="15" s="1"/>
  <c r="U107" i="190"/>
  <c r="V107" i="190" s="1"/>
  <c r="U107" i="188"/>
  <c r="V107" i="188" s="1"/>
  <c r="U107" i="118"/>
  <c r="V107" i="118" s="1"/>
  <c r="U107" i="175"/>
  <c r="V107" i="175" s="1"/>
  <c r="U107" i="193"/>
  <c r="V107" i="193" s="1"/>
  <c r="U107" i="183"/>
  <c r="V107" i="183" s="1"/>
</calcChain>
</file>

<file path=xl/comments1.xml><?xml version="1.0" encoding="utf-8"?>
<comments xmlns="http://schemas.openxmlformats.org/spreadsheetml/2006/main">
  <authors>
    <author>Littrell, Missy</author>
  </authors>
  <commentList>
    <comment ref="F21" authorId="0" shapeId="0">
      <text>
        <r>
          <rPr>
            <b/>
            <sz val="9"/>
            <color indexed="81"/>
            <rFont val="Tahoma"/>
            <family val="2"/>
          </rPr>
          <t>Littrell, Missy:</t>
        </r>
        <r>
          <rPr>
            <sz val="9"/>
            <color indexed="81"/>
            <rFont val="Tahoma"/>
            <family val="2"/>
          </rPr>
          <t xml:space="preserve">
Assumed Fall 18/Fall 19 prices for all fac/employee mp would be the same as current year and 2% in year 2</t>
        </r>
      </text>
    </comment>
  </commentList>
</comments>
</file>

<file path=xl/comments2.xml><?xml version="1.0" encoding="utf-8"?>
<comments xmlns="http://schemas.openxmlformats.org/spreadsheetml/2006/main">
  <authors>
    <author>Littrell, Missy</author>
  </authors>
  <commentList>
    <comment ref="F26" authorId="0" shapeId="0">
      <text>
        <r>
          <rPr>
            <b/>
            <sz val="9"/>
            <color indexed="81"/>
            <rFont val="Tahoma"/>
            <family val="2"/>
          </rPr>
          <t>Littrell, Missy:</t>
        </r>
        <r>
          <rPr>
            <sz val="9"/>
            <color indexed="81"/>
            <rFont val="Tahoma"/>
            <family val="2"/>
          </rPr>
          <t xml:space="preserve">
Assumed Fall 18/Fall 19 prices for all fac/employee mp would be the same as current year and 2% in year 2</t>
        </r>
      </text>
    </comment>
  </commentList>
</comments>
</file>

<file path=xl/sharedStrings.xml><?xml version="1.0" encoding="utf-8"?>
<sst xmlns="http://schemas.openxmlformats.org/spreadsheetml/2006/main" count="7398" uniqueCount="465">
  <si>
    <t>REVENUE ASSUMPTIONS:</t>
  </si>
  <si>
    <t>Total Revenue:</t>
  </si>
  <si>
    <t>Subtotal Food &amp; Beverage Costs:</t>
  </si>
  <si>
    <t>Labor Costs:</t>
  </si>
  <si>
    <t>Payroll Taxes</t>
  </si>
  <si>
    <t>Subtotal Labor Costs:</t>
  </si>
  <si>
    <t>Equipment Rental</t>
  </si>
  <si>
    <t>Workers' Compensation Insurance</t>
  </si>
  <si>
    <t>Assumptions:</t>
  </si>
  <si>
    <t>%</t>
  </si>
  <si>
    <t>Number of Annual Operating Days</t>
  </si>
  <si>
    <t>Temporary Labor Expenses</t>
  </si>
  <si>
    <t xml:space="preserve">Subcontracted Services </t>
  </si>
  <si>
    <t>Uniforms and Uniform Replacement</t>
  </si>
  <si>
    <t>Business Taxes and Licenses</t>
  </si>
  <si>
    <t>Smallwares Replacement</t>
  </si>
  <si>
    <t>FY 2018-19</t>
  </si>
  <si>
    <t xml:space="preserve">Training </t>
  </si>
  <si>
    <t>Taxes (List)</t>
  </si>
  <si>
    <t>Operating Profit/(Loss):</t>
  </si>
  <si>
    <t>Service Location (Current Name):</t>
  </si>
  <si>
    <t>Service Location (Proposed Name):</t>
  </si>
  <si>
    <t>Management Wages</t>
  </si>
  <si>
    <t>Full-time Staff Wages</t>
  </si>
  <si>
    <t>Part-time Staff Wages</t>
  </si>
  <si>
    <t>Management Benefits</t>
  </si>
  <si>
    <t>Full-time Staff Benefits</t>
  </si>
  <si>
    <t>Part-time Staff Benefits</t>
  </si>
  <si>
    <t>Student Employee Wages</t>
  </si>
  <si>
    <t>Credit/Debit Card Transaction Fees</t>
  </si>
  <si>
    <t>Bank Service Fees</t>
  </si>
  <si>
    <t>Cash Escort Services</t>
  </si>
  <si>
    <t>First Aid Supplies and Equipment</t>
  </si>
  <si>
    <t>Revenue (Net of Sales Tax)</t>
  </si>
  <si>
    <t>Cost of Goods Sold:</t>
  </si>
  <si>
    <t>Food Cost</t>
  </si>
  <si>
    <t>Subtotal Operating Expenses:</t>
  </si>
  <si>
    <t>List assumptions as appropriate</t>
  </si>
  <si>
    <t>Operating Expenses:</t>
  </si>
  <si>
    <t>Decorative Materials</t>
  </si>
  <si>
    <t>Other Revenue (list) _________________________</t>
  </si>
  <si>
    <t>Start Up Costs</t>
  </si>
  <si>
    <t>Provide a list of your one-time Start Up Costs below, including cost estimates for each.</t>
  </si>
  <si>
    <t>Estimated Cost</t>
  </si>
  <si>
    <t>Total Vendor Start Up Costs:</t>
  </si>
  <si>
    <t>Check one of the statements below with an "X":</t>
  </si>
  <si>
    <t>2.  Start Up costs will be fully contributed upfront by Vendor (not amortized).</t>
  </si>
  <si>
    <t>Revenue Type</t>
  </si>
  <si>
    <t>Total</t>
  </si>
  <si>
    <t>Return to University</t>
  </si>
  <si>
    <t>Residential Dining Door Rates</t>
  </si>
  <si>
    <t xml:space="preserve">  Breakfast</t>
  </si>
  <si>
    <t xml:space="preserve">  Lunch</t>
  </si>
  <si>
    <t xml:space="preserve">  Dinner</t>
  </si>
  <si>
    <t xml:space="preserve">  Late Night </t>
  </si>
  <si>
    <t>Total:</t>
  </si>
  <si>
    <t>FY 18-19</t>
  </si>
  <si>
    <t>FY 19-20</t>
  </si>
  <si>
    <t>FY 20-21</t>
  </si>
  <si>
    <t>Estimated (1)</t>
  </si>
  <si>
    <t>(1) Estimated only; not a guarantee.</t>
  </si>
  <si>
    <t xml:space="preserve">(2) Includes the Retail sales revenue of subcontractors.  </t>
  </si>
  <si>
    <t>Retail Sales (2)</t>
  </si>
  <si>
    <t>Total Estimated Rebate (in $)</t>
  </si>
  <si>
    <t>Manufacturer Rebate (as a % or in $)</t>
  </si>
  <si>
    <t>Distributor Rebate (as a % or in $)</t>
  </si>
  <si>
    <t>Description</t>
  </si>
  <si>
    <t>Investment Description</t>
  </si>
  <si>
    <t>Total Annual Amortization by Year</t>
  </si>
  <si>
    <t>Investment Amortization</t>
  </si>
  <si>
    <t>Spring Semester</t>
  </si>
  <si>
    <t>Fall Semester</t>
  </si>
  <si>
    <t xml:space="preserve">If you propose to pass manufacturer and/or distributor volume purchase rebates and/or discounts back to the University, enter the percentages below.  </t>
  </si>
  <si>
    <t>Total AYCE Revenue Component</t>
  </si>
  <si>
    <t>Meal Plans</t>
  </si>
  <si>
    <t xml:space="preserve">Less:  Applied Credits from Purchase Rebates </t>
  </si>
  <si>
    <t>Student Employee Benefits</t>
  </si>
  <si>
    <t>Relocation Expenses - Key Management Team Members</t>
  </si>
  <si>
    <t>Other (List) ______________________________________</t>
  </si>
  <si>
    <t>Security Systems</t>
  </si>
  <si>
    <t>Projected Annual Number of Meals Served</t>
  </si>
  <si>
    <t>Projected Food Cost per Meal Served</t>
  </si>
  <si>
    <t>Projected Meals per Labor Hour</t>
  </si>
  <si>
    <t>Total Annual Return to University:</t>
  </si>
  <si>
    <t xml:space="preserve">The dollar amounts listed on the Total Estimated Rebate line must tie out to the Applied Credits from Purchase Rebates line in your pro forma projections.  </t>
  </si>
  <si>
    <t xml:space="preserve"> </t>
  </si>
  <si>
    <t>Dining Venue</t>
  </si>
  <si>
    <t>FY 21-22</t>
  </si>
  <si>
    <t xml:space="preserve">Business Insurance </t>
  </si>
  <si>
    <t>1.</t>
  </si>
  <si>
    <t>2.</t>
  </si>
  <si>
    <t>3.</t>
  </si>
  <si>
    <t xml:space="preserve">  Brunch</t>
  </si>
  <si>
    <t>FY 2019-20</t>
  </si>
  <si>
    <t>FY 2020-21</t>
  </si>
  <si>
    <t>FY 2021-22</t>
  </si>
  <si>
    <t xml:space="preserve">Contributions to University </t>
  </si>
  <si>
    <t>Amortization of Start Up Costs (Row 32 'Start Up Costs' Sheet)</t>
  </si>
  <si>
    <t>Risk Payments (Performance Scorecard)</t>
  </si>
  <si>
    <t>Yr 1 Start Up Costs (Row 32 'Start Up Costs' Sheet if Not Amortized)</t>
  </si>
  <si>
    <t>Parking Permits</t>
  </si>
  <si>
    <t>Performance Bond</t>
  </si>
  <si>
    <t>Use the following tables to list your proposed Capital Investments (including investment amounts and annual amortization) and Contributions.</t>
  </si>
  <si>
    <t>- All sheets have been formatted to print on letter size paper</t>
  </si>
  <si>
    <t>Guaranteed Minimum Commission ($ from all commissionable revenue streams)</t>
  </si>
  <si>
    <t>FLORIDA INTERNATIONAL UNIVERSITY</t>
  </si>
  <si>
    <t>ATTACHMENT IX - FINANCIAL WORKBOOK</t>
  </si>
  <si>
    <t>Estimated Mandatory Subscriptions</t>
  </si>
  <si>
    <t xml:space="preserve">Dining $ Included in Plan </t>
  </si>
  <si>
    <t xml:space="preserve">Total: </t>
  </si>
  <si>
    <t>Estimated Voluntary Subscriptions</t>
  </si>
  <si>
    <t>Early Fall (Summer B)</t>
  </si>
  <si>
    <t xml:space="preserve">Total Estimated
Meal Plan 
Dining $ </t>
  </si>
  <si>
    <t>Total Estimated
Meal
Plan Revenue</t>
  </si>
  <si>
    <t>Mandatory Revenue:</t>
  </si>
  <si>
    <t>Voluntary Revenue:</t>
  </si>
  <si>
    <t>1. The calculated Mandatory AYCE Revenue must tie out to the Mandatory AYCE Revenue line in your pro forma projections.</t>
  </si>
  <si>
    <t>2. The calculated Voluntary AYCE Revenue must tie out to the Mandatory AYCE Revenue line in your pro forma projections.</t>
  </si>
  <si>
    <t>3. The calculated Total Estimated Meal Plan Dining $ must tie out to the Mandatory AYCH Revenue line in your pro forma projections.</t>
  </si>
  <si>
    <t>Year 2</t>
  </si>
  <si>
    <t>INSTRUCTIONS</t>
  </si>
  <si>
    <t>FY19-20 
Price per Term</t>
  </si>
  <si>
    <t>FY18-19 
Price per Term</t>
  </si>
  <si>
    <t>Year 3</t>
  </si>
  <si>
    <t>FY20-21 
Price per Term</t>
  </si>
  <si>
    <t>Year 4</t>
  </si>
  <si>
    <t>FY21-22 
Price per Term</t>
  </si>
  <si>
    <t>Year 5</t>
  </si>
  <si>
    <t>Year 6</t>
  </si>
  <si>
    <t>Year 7</t>
  </si>
  <si>
    <t>Year 8</t>
  </si>
  <si>
    <t>Year 9</t>
  </si>
  <si>
    <t>Year 10</t>
  </si>
  <si>
    <t>FY 2023-24</t>
  </si>
  <si>
    <t>Laundry &amp; Linen Purchase/Rental</t>
  </si>
  <si>
    <t xml:space="preserve">Paper Supplies and Disposable Ware </t>
  </si>
  <si>
    <t>Office Supplies, Misc. Printing &amp; Postage</t>
  </si>
  <si>
    <t>Office Equipment (Lease or expensed in purchase year)</t>
  </si>
  <si>
    <t>Grease Trap Maintenance and Removal</t>
  </si>
  <si>
    <t xml:space="preserve">Pest &amp; Insect Control </t>
  </si>
  <si>
    <t xml:space="preserve">Equipment Maintenance and Repair </t>
  </si>
  <si>
    <t>Commissions Payable to University</t>
  </si>
  <si>
    <t>Exhaust Hood Canopy/Duct Deep Cleaning</t>
  </si>
  <si>
    <t>Trash, Recyclables and Compost Removal (From Dumpsters)</t>
  </si>
  <si>
    <t>University One Card Fees</t>
  </si>
  <si>
    <t>Internet Access/Service</t>
  </si>
  <si>
    <t>Vehicle Lease and Operating Expenses (Delivery Vehicles)</t>
  </si>
  <si>
    <t>Delivery &amp; Freight</t>
  </si>
  <si>
    <t>Custodial/Sanitation Supplies and/or Janitorial/Cleaning Services</t>
  </si>
  <si>
    <t>Common Area Maintenance</t>
  </si>
  <si>
    <t>Utilities</t>
  </si>
  <si>
    <t>Marketing Materials, Advertising and Other Direct Expenses</t>
  </si>
  <si>
    <t>Software Licensing and Support</t>
  </si>
  <si>
    <t>Brand Licensing, Royalty and /or Franchise Fees</t>
  </si>
  <si>
    <t>Health, Safety and Sanitation Inspection Services and Fees</t>
  </si>
  <si>
    <t>Professional Memberships/Dues (Food Service Industry)</t>
  </si>
  <si>
    <t>University Technology Fees</t>
  </si>
  <si>
    <t>Computer Hardware Purchases Leases, Fees and Support</t>
  </si>
  <si>
    <t>FY 2024-25</t>
  </si>
  <si>
    <t>FY 2025-26</t>
  </si>
  <si>
    <t>FY 2022-23</t>
  </si>
  <si>
    <t>FY 2026-27</t>
  </si>
  <si>
    <t>FY 2027-28</t>
  </si>
  <si>
    <t>Subcontract? (Yes/No):</t>
  </si>
  <si>
    <t>Fresh Food Company</t>
  </si>
  <si>
    <t>Commissionable revenue includes Cash/Check, Credit Card, Debit Card, FIU One Card, Meal Plan Dining $, and Departmental Purchases.</t>
  </si>
  <si>
    <t>FY 22-23</t>
  </si>
  <si>
    <t>FY 23-24</t>
  </si>
  <si>
    <t>FY 24-25</t>
  </si>
  <si>
    <t>FY 25-26</t>
  </si>
  <si>
    <t>FY 26-27</t>
  </si>
  <si>
    <t>FY 27-28</t>
  </si>
  <si>
    <t xml:space="preserve">Telephone Equipment, Line Installation &amp; Service </t>
  </si>
  <si>
    <t>Meal Plan Dining $</t>
  </si>
  <si>
    <t>Meal Plan AYCE Revenue</t>
  </si>
  <si>
    <t>For Years 1-10, as derived by Vendor on the Year 1-10 MP worksheet</t>
  </si>
  <si>
    <t>For Years 2-10, base your projections on a 2% annual inflation rate except where confident you can grow the base.</t>
  </si>
  <si>
    <t>You MUST use the following revenue assumptions for your Year 1 financial projections.</t>
  </si>
  <si>
    <t>Provide your proposed FY18-19 Door Pricing below.</t>
  </si>
  <si>
    <t>Current Name</t>
  </si>
  <si>
    <t>Proposed Name</t>
  </si>
  <si>
    <t>Subcontracted?</t>
  </si>
  <si>
    <t>(Yes/No)</t>
  </si>
  <si>
    <t>Commission Rate</t>
  </si>
  <si>
    <t>MMC</t>
  </si>
  <si>
    <t>BBC</t>
  </si>
  <si>
    <t>Sales Commissions</t>
  </si>
  <si>
    <t>Other</t>
  </si>
  <si>
    <t>Alcohol</t>
  </si>
  <si>
    <t>Other (Specify)</t>
  </si>
  <si>
    <t>Retail Sales (inclusive of Meal Plan Dining $)</t>
  </si>
  <si>
    <t>Provide your proposed commission structure for Years 2-10 if FIU elects to make all meal plan purchases voluntary.</t>
  </si>
  <si>
    <t>A. Sales Commissions</t>
  </si>
  <si>
    <t xml:space="preserve">    Commissionable revenue includes Cash/Check, Credit Card, Debit Card, FIU One Card, Meal Plan Dining $, and Departmental Purchases.</t>
  </si>
  <si>
    <t>B. Guaranteed Minimum Commission ($ from all commissionable revenue streams)</t>
  </si>
  <si>
    <t>Assume that the University's meal plan structure will be otherwise unchanged from its intended FY 2018-19 plans.</t>
  </si>
  <si>
    <r>
      <t>- Specific instructions for one specific sheet are generally in</t>
    </r>
    <r>
      <rPr>
        <i/>
        <sz val="10"/>
        <rFont val="Calibri"/>
        <family val="2"/>
        <scheme val="minor"/>
      </rPr>
      <t xml:space="preserve"> </t>
    </r>
    <r>
      <rPr>
        <i/>
        <sz val="10"/>
        <color rgb="FF3333CC"/>
        <rFont val="Calibri"/>
        <family val="2"/>
        <scheme val="minor"/>
      </rPr>
      <t>blue text</t>
    </r>
  </si>
  <si>
    <t>- Vendors are responsible to ensure that all formulas are correct.</t>
  </si>
  <si>
    <t>Starbucks (Green Library)</t>
  </si>
  <si>
    <t>Starbucks (Mango)</t>
  </si>
  <si>
    <t>Express (Green Library)</t>
  </si>
  <si>
    <t>Miro's Food Truck (Green Library)</t>
  </si>
  <si>
    <t>Subway (Graham Center)</t>
  </si>
  <si>
    <t>Faculty Club (Graham Center)</t>
  </si>
  <si>
    <t>Almazar (Graham Center)</t>
  </si>
  <si>
    <t>Burger King (Graham Center)</t>
  </si>
  <si>
    <t>Café Bustelo (Graham Center)</t>
  </si>
  <si>
    <t>Chili's (Graham Center)</t>
  </si>
  <si>
    <t>Einstein Bros. Bagels (Graham Center)</t>
  </si>
  <si>
    <t>Jamba Juice (Graham Center)</t>
  </si>
  <si>
    <t>Pollo Tropical (Graham Center)</t>
  </si>
  <si>
    <t>Sushi Maki (Graham Center)</t>
  </si>
  <si>
    <t>Panda Express (Mango)</t>
  </si>
  <si>
    <t>Taco Bell (Mango)</t>
  </si>
  <si>
    <t>Chick-fil-A (Parking Garage 5)</t>
  </si>
  <si>
    <t>Dunkin Donuts (Parking Garage 5)</t>
  </si>
  <si>
    <t>Misha's Cupcakes (Parking Garage 5)</t>
  </si>
  <si>
    <t>Sergio's Cuban Café &amp; Grill (Parking Garage 5)</t>
  </si>
  <si>
    <t>Moe's Southwest Grill (Parking Garage 5)</t>
  </si>
  <si>
    <t>Papa John's Pizza (Parking Garage 5)</t>
  </si>
  <si>
    <t>Salad Creations (Parking Garage 5)</t>
  </si>
  <si>
    <t>Half Moon Empanadas (Parking Garage 5)</t>
  </si>
  <si>
    <t>Tropical Café Smoothies (Recreation Center)</t>
  </si>
  <si>
    <t>Moe's Southwest Grill (Wolfe Center)</t>
  </si>
  <si>
    <t>Grille Works (Wolfe Center)</t>
  </si>
  <si>
    <t>Subway (Wolfe Center)</t>
  </si>
  <si>
    <t>Catering Services (MMC)</t>
  </si>
  <si>
    <t>Catering Services (BBC)</t>
  </si>
  <si>
    <t>Catering Services Roll Up</t>
  </si>
  <si>
    <t>Amortization of Capital Investments (Row 29 'Invest &amp; Contrib' Sheet)</t>
  </si>
  <si>
    <t xml:space="preserve">VENDOR:  </t>
  </si>
  <si>
    <t>Projected Average Check</t>
  </si>
  <si>
    <t>POD (Breezeway)</t>
  </si>
  <si>
    <t>Projected Average # Daily Customers</t>
  </si>
  <si>
    <t>Projected Annual Revenue</t>
  </si>
  <si>
    <t xml:space="preserve">   Meal Equivalencies</t>
  </si>
  <si>
    <t>Retail Sales Revenue</t>
  </si>
  <si>
    <t xml:space="preserve">   Cash/Credit Card/One Card</t>
  </si>
  <si>
    <t xml:space="preserve">   Meal Plan Dining $ </t>
  </si>
  <si>
    <t>Residential Dining Sales Revenue</t>
  </si>
  <si>
    <t xml:space="preserve">   Mandatory Meal Plans (AYCE portion)</t>
  </si>
  <si>
    <t xml:space="preserve">   Voluntary Meal Plans (AYCE Portion)</t>
  </si>
  <si>
    <t>Catering Sales Revenue</t>
  </si>
  <si>
    <t>Summer Conferences &amp; Camps Sales Revenue</t>
  </si>
  <si>
    <t>Starbucks (Hubert Library)</t>
  </si>
  <si>
    <t>Taxes (List) ______________________________________</t>
  </si>
  <si>
    <t>Retail Dining Roll Up</t>
  </si>
  <si>
    <t>General &amp; Administrative</t>
  </si>
  <si>
    <t>Pro Forma Worksheets</t>
  </si>
  <si>
    <t>General</t>
  </si>
  <si>
    <t xml:space="preserve"> and note that other cells may contain formulas.</t>
  </si>
  <si>
    <t>- Enter data into cells that are gray</t>
  </si>
  <si>
    <t>- Report the value of forfeited all you care to eat meals on Lines 23 and 24 of the G&amp;A Pro Forma worksheet.</t>
  </si>
  <si>
    <t>Total Roll Up</t>
  </si>
  <si>
    <t>POD Market (Breezeway)</t>
  </si>
  <si>
    <t>Half Moon Empanadas (Parking Garage 6)</t>
  </si>
  <si>
    <t>Fresh Food Co. - Door Sales (Graham Center)</t>
  </si>
  <si>
    <t>Athletic Catering</t>
  </si>
  <si>
    <t>Catering</t>
  </si>
  <si>
    <t>Summer Conferences &amp; Camps</t>
  </si>
  <si>
    <t xml:space="preserve">Catering </t>
  </si>
  <si>
    <t xml:space="preserve">MMC </t>
  </si>
  <si>
    <t>FIU One Card</t>
  </si>
  <si>
    <t>Athletic Catering Services</t>
  </si>
  <si>
    <t>Retail Dining Sales (2)</t>
  </si>
  <si>
    <t>VENDOR:</t>
  </si>
  <si>
    <t>Cash, Check, Credit/Debit Card, Dept. Charge</t>
  </si>
  <si>
    <t>If Using Meal Plan Dining $</t>
  </si>
  <si>
    <t>If Using Cash, Debit/Credit, FIU One Card</t>
  </si>
  <si>
    <t>Rebate Type</t>
  </si>
  <si>
    <t>Year 1 Revenue Assumptions</t>
  </si>
  <si>
    <t>Purchase Rebates</t>
  </si>
  <si>
    <t>Residential Dining Door Pricing</t>
  </si>
  <si>
    <t>1.  Start Up costs will be amortized over the initial term of the contract (10 years).</t>
  </si>
  <si>
    <t>If you select statement 1, be sure to include the annual amortization on your pro forma projections (Row 53)</t>
  </si>
  <si>
    <t>If you select statement 2, be sure to include the total amount on your pro forma projections (Row 101)</t>
  </si>
  <si>
    <t>COMMISSIONS PAYABLE TO THE UNIVERSITY</t>
  </si>
  <si>
    <t>REVENUE ASSUMPTIONS &amp; ADDITIONAL INFORMATION</t>
  </si>
  <si>
    <t>START UP COSTS</t>
  </si>
  <si>
    <t>CAPITAL INVESTMENT AND OTHER CONTRIBUTIONS TO THE UNIVERSITY</t>
  </si>
  <si>
    <t>Capital Investments (to include Refresh Funds)</t>
  </si>
  <si>
    <t xml:space="preserve">    the extent you believe you can grow this business.</t>
  </si>
  <si>
    <t>Rate</t>
  </si>
  <si>
    <t>Commission</t>
  </si>
  <si>
    <t>- Report the value of forfeited meal plan Dining $ on Line 20 of the G&amp;A Pro Forma worksheet.</t>
  </si>
  <si>
    <t>on-campus food service locations that are not included in your contract.</t>
  </si>
  <si>
    <t xml:space="preserve">Provide your proposed commission structure in the event the University elects to allow acceptance of Meal Plan Dining $ at </t>
  </si>
  <si>
    <t>the University elects to replace their plan structure with the one you propose.</t>
  </si>
  <si>
    <t xml:space="preserve">Provide your proposed meal plan structure to begin in Year 2 of the contract, along with the associated commission structure if </t>
  </si>
  <si>
    <t>YEAR 1-10 MEAL PLAN PROJECTIONS</t>
  </si>
  <si>
    <t>ADDITIONAL MEAL PLAN REQUESTS</t>
  </si>
  <si>
    <t>PRO FORMA FINANCIAL PROJECTIONS</t>
  </si>
  <si>
    <t>Catering Services (includes related Alcohol service)</t>
  </si>
  <si>
    <t>FINANCIAL WORKBOOK INSTRUCTIONS</t>
  </si>
  <si>
    <t>Contributions to University (Row 46 'Invest &amp; Contrib' Sheet)</t>
  </si>
  <si>
    <t>Be sure to include the annual amortization on your pro forma projections (Row 52)</t>
  </si>
  <si>
    <t>Be sure to include the annual contributions on your pro forma projections (Row 62)</t>
  </si>
  <si>
    <t>Ultimate 5 (any 5 days all access)</t>
  </si>
  <si>
    <t>Ultimate 7 (all access)</t>
  </si>
  <si>
    <t>SBLK 200 Meals +$250DD +$100 Bonus DD</t>
  </si>
  <si>
    <t>SBLK 150 Meals +$500DD +$100 Bonus DD</t>
  </si>
  <si>
    <t>SBLK 75 Meals +$1,275DD +$100 Bonus DD</t>
  </si>
  <si>
    <t>All Access $1,549DD</t>
  </si>
  <si>
    <t>All Access $999DD</t>
  </si>
  <si>
    <t>All Access $100DD</t>
  </si>
  <si>
    <t>All Access $499DD</t>
  </si>
  <si>
    <t>Meal Plans (including description of plan)</t>
  </si>
  <si>
    <t>Mandatory Plans</t>
  </si>
  <si>
    <t>Voluntary Plans</t>
  </si>
  <si>
    <t xml:space="preserve">C. Concerns - list any concerns regarding the mechanics/operation of allowing Meal Plan Dining $ to be used at on campus </t>
  </si>
  <si>
    <t xml:space="preserve">     food service locations not included in your contract.</t>
  </si>
  <si>
    <t>1).</t>
  </si>
  <si>
    <t>2).</t>
  </si>
  <si>
    <t>3).</t>
  </si>
  <si>
    <t>Add additional numbers as needed.</t>
  </si>
  <si>
    <t>VIP5 (any 5 days of access)</t>
  </si>
  <si>
    <t>Ultimate 5 (any 5 days of access +bonus meal)</t>
  </si>
  <si>
    <t>Ultimate 7 (all access + bonus meal)</t>
  </si>
  <si>
    <t>VIP7 (all access)</t>
  </si>
  <si>
    <t>SBLK150 Meals +$700DD +$200 Bonus DD</t>
  </si>
  <si>
    <t>SBLK100 Meals +$1,100DD +$100 Bonus DD</t>
  </si>
  <si>
    <t>SBLK50 Meals +$1,550DD +$100 Bonus DD</t>
  </si>
  <si>
    <t>BYOB 100 Meals</t>
  </si>
  <si>
    <t>BYOB 50 Meals</t>
  </si>
  <si>
    <t>- Report revenue from Summer Conference &amp; Camps on the Fresh Food Co worksheet</t>
  </si>
  <si>
    <t>Refunded Dining Dollars ($100DD Plan Only)</t>
  </si>
  <si>
    <t>Total Estimated Meal Plan Dining $</t>
  </si>
  <si>
    <t xml:space="preserve">Estimated
Meal Plan 
Dining $ </t>
  </si>
  <si>
    <t xml:space="preserve">- Calculate the refunded dining dollars from the All Access $100DD meal plan only on Year 1-10 MP worksheet.  </t>
  </si>
  <si>
    <t xml:space="preserve">   Refunds are made in the spring semester and for a maximum of $75 per semester.</t>
  </si>
  <si>
    <t>Contributions to University (Row 46 'Invest &amp; Support' Sheet)</t>
  </si>
  <si>
    <t>Value Added Support/Contributions (Ex: Catering Fund, Unrestricted Funds, etc.)</t>
  </si>
  <si>
    <t>All Meal Plans (exclusive of Meal Plan Dining $)</t>
  </si>
  <si>
    <t>Employee/Affiliate Plans</t>
  </si>
  <si>
    <t>Full Exclusivity</t>
  </si>
  <si>
    <t>Renewal Yrs.</t>
  </si>
  <si>
    <t>Provide an offer (lump sum, additional commission %, etc) for Full Exclusivity on MMC &amp; BBC</t>
  </si>
  <si>
    <t>Renewal Yrs</t>
  </si>
  <si>
    <t>APPENDIX VIII - FINANCIAL WORKBOOK</t>
  </si>
  <si>
    <t xml:space="preserve">1. The meal plan subcriptions and pricing provided are not a guarantee and are for modeling purposes for the ITN.  </t>
  </si>
  <si>
    <t>Global Block 75</t>
  </si>
  <si>
    <t>BYOB 25 Meals</t>
  </si>
  <si>
    <t xml:space="preserve">4. For Years 2-10 Voluntary plans, you MUST use the meal plan types provided in the spreadsheet, without deviation or addition.  However, you MAY change the number of Voluntary meal plan subscriptions to </t>
  </si>
  <si>
    <t xml:space="preserve">    You may add in the number of Voluntary meal plan subscriptions.</t>
  </si>
  <si>
    <t>5. Employee &amp; Affiliate current meal plans to continued to be offered trough out contract, even though not shown on this worksheet.</t>
  </si>
  <si>
    <t>Global Block 75 Meals</t>
  </si>
  <si>
    <t>All Access T1 $775DD</t>
  </si>
  <si>
    <t>All Access T1 $1,549DD</t>
  </si>
  <si>
    <t>All Access T2 $1,129DD</t>
  </si>
  <si>
    <t>All Access T3 $829DD</t>
  </si>
  <si>
    <t>All Access T4 $499DD</t>
  </si>
  <si>
    <t>All Access T2 $350DD</t>
  </si>
  <si>
    <t>All Access T3 $250DD</t>
  </si>
  <si>
    <t>FY22-23 
Price per Term</t>
  </si>
  <si>
    <t>FY23-24 
Price per Term</t>
  </si>
  <si>
    <t>FY24-25 
Price per Term</t>
  </si>
  <si>
    <t>FY25-26 
Price per Term</t>
  </si>
  <si>
    <t>FY26-27 
Price per Term</t>
  </si>
  <si>
    <t>FY27-28 
Price per Term</t>
  </si>
  <si>
    <t xml:space="preserve">2. For Year 1, you MUST use the meal plan types, and Mandatory meal plan subscription rates provided in the spreadsheet without deviation or addition.  </t>
  </si>
  <si>
    <t>6. Early Fall (Summer B) has specific plans beginning on Row 32 in Year 1.  The BYOB 50 Meals can be used for Early Fall (Summer B), Fall Semester &amp; Spring Semester.</t>
  </si>
  <si>
    <t>Mandatory meal plan pricing must be similar to current, adjusted for inflation at 2%.</t>
  </si>
  <si>
    <t>Add additional rows as needed.</t>
  </si>
  <si>
    <r>
      <t xml:space="preserve">3. For Years 2-10 Mandatory plans, you MUST use the meal plan types and meal plan subscription rates provided in the spreadsheet without deviation or addition, </t>
    </r>
    <r>
      <rPr>
        <b/>
        <sz val="10"/>
        <color rgb="FFFF0000"/>
        <rFont val="Calibri"/>
        <family val="2"/>
        <scheme val="minor"/>
      </rPr>
      <t xml:space="preserve">except for the All Access $100DD. </t>
    </r>
  </si>
  <si>
    <t>7. The yellow highlighted cells indicate revised numbers provided on this worksheet.</t>
  </si>
  <si>
    <r>
      <t xml:space="preserve">      </t>
    </r>
    <r>
      <rPr>
        <b/>
        <sz val="10"/>
        <color rgb="FFFF0000"/>
        <rFont val="Calibri"/>
        <family val="2"/>
        <scheme val="minor"/>
      </rPr>
      <t>Adjust the number of mandatory All Access $100DD subscriptions so that the total number of ALL (mandatory and voluntary) meal plans is 31,087.</t>
    </r>
  </si>
  <si>
    <t>`</t>
  </si>
  <si>
    <t>Voluntary Student Plans</t>
  </si>
  <si>
    <t>Notes:</t>
  </si>
  <si>
    <t>Provide your proposed voluntary meal plans with descriptions and pricing.  - Revised area of worksheet.</t>
  </si>
  <si>
    <t xml:space="preserve">Year 1 </t>
  </si>
  <si>
    <t>Faculty Club 50 (50 meals for the Faculty Club or Fresh Food Company)</t>
  </si>
  <si>
    <t>Faculty Club 25 (25 meals for the Faculty Club or Fresh Food Company)</t>
  </si>
  <si>
    <t>Employee/Affiliate Dining Plan $300 (20% discount at the location)</t>
  </si>
  <si>
    <t>Employee/Affiliate Dining Plan $500 (20% discount at the location)</t>
  </si>
  <si>
    <t>Aramark</t>
  </si>
  <si>
    <t>Super Block 150 with $825 DD plus one bonus meal per day</t>
  </si>
  <si>
    <t>Super Block 100 with $1025 DD plus one bonus meal per day</t>
  </si>
  <si>
    <t>Commuter Block 50 with $50 DD plus one bonus meal per day</t>
  </si>
  <si>
    <t>Commuter Block 25 with $150 DD plus one bonus meal per day</t>
  </si>
  <si>
    <t>Commuter All Access $600 (only Dining Dollars)</t>
  </si>
  <si>
    <t>Commuter All Access $400 (only Dining Dollars)</t>
  </si>
  <si>
    <t>All Access 7 (unlimited access 7 days a week to the Fresh Food Company plus one bonus meal per day)</t>
  </si>
  <si>
    <t>All Access 5 (unlimited access Monday through Friday to the Fresh Food Company plus one bonus meal per day)</t>
  </si>
  <si>
    <t>Block 150 (150 meals for the semester in the Fresh Food Company plus one bonus meal per day)</t>
  </si>
  <si>
    <t>Block 100 (100 meals for the semester in the Fresh Food Company plus one bonus meal per day)</t>
  </si>
  <si>
    <t>Commuter Block 50 (50 meals for the semester in the Fresh Food Company plus one bonus meal per day)</t>
  </si>
  <si>
    <t>Commuter Block 25 (25 meals for the semester in the Fresh Food Company plus one bonus meal per day)</t>
  </si>
  <si>
    <t xml:space="preserve">Ultimate 5 (any 5 day access in the Fresh Food Company) with $200 DD plus one bonus meal per day </t>
  </si>
  <si>
    <t>Ultimate 7 (all access in the Fresh Food Company) with $100 DD plus one bonus meal per day</t>
  </si>
  <si>
    <t>All DB $200 (for all students as defined in addendum four page 32)</t>
  </si>
  <si>
    <t>Chic Fil A BBC</t>
  </si>
  <si>
    <t>Market Pavillion</t>
  </si>
  <si>
    <t>Panera</t>
  </si>
  <si>
    <t xml:space="preserve">Taxes - Personal Property </t>
  </si>
  <si>
    <t>Taxes - Sales Tax on purchased goods</t>
  </si>
  <si>
    <t xml:space="preserve">POD Breezway </t>
  </si>
  <si>
    <t xml:space="preserve">No </t>
  </si>
  <si>
    <t>Café Bustelo relocated to PG5 in year 3</t>
  </si>
  <si>
    <t>In year 2 - Sergio's to be expanded with elimination of EBB</t>
  </si>
  <si>
    <t>PG5 Renovation Year 3</t>
  </si>
  <si>
    <t>Replaced by CFA Year 1</t>
  </si>
  <si>
    <t>Year 2 Subway refresh</t>
  </si>
  <si>
    <t>Includes restaurant rotation, food truck, fruit stand and carribean concept.</t>
  </si>
  <si>
    <t>No</t>
  </si>
  <si>
    <t xml:space="preserve">Starbucks - Year 1 </t>
  </si>
  <si>
    <t xml:space="preserve">POD Express- Year 1 </t>
  </si>
  <si>
    <t xml:space="preserve">FFC - Year 1 </t>
  </si>
  <si>
    <t xml:space="preserve">PG5 CFA - Year 1 </t>
  </si>
  <si>
    <t xml:space="preserve">Sbx Truck - Year 1 </t>
  </si>
  <si>
    <t xml:space="preserve">Sergios - Year 1 </t>
  </si>
  <si>
    <t xml:space="preserve">Expanded seating + Tapingo </t>
  </si>
  <si>
    <t xml:space="preserve">Refresh </t>
  </si>
  <si>
    <t xml:space="preserve">Refresh - include Breakfast </t>
  </si>
  <si>
    <t xml:space="preserve">New Starbucks Truck </t>
  </si>
  <si>
    <t xml:space="preserve">Refresh and Expansion </t>
  </si>
  <si>
    <t>BBC Campus - Year 2</t>
  </si>
  <si>
    <t xml:space="preserve">CFA/ Shipping containers </t>
  </si>
  <si>
    <t>Local Miami - Year 2</t>
  </si>
  <si>
    <t>Almazar, Sushi Maki, Misha Cupcakes</t>
  </si>
  <si>
    <t>Panera - Year 2</t>
  </si>
  <si>
    <t xml:space="preserve">Panera - New location </t>
  </si>
  <si>
    <t>World Pavillion - Year 2</t>
  </si>
  <si>
    <t xml:space="preserve">5 new concepts </t>
  </si>
  <si>
    <t>NEW PG5 - Year 2</t>
  </si>
  <si>
    <t>Salad Works, Café Bustello, Smart Room</t>
  </si>
  <si>
    <t>Athletics - Year 2</t>
  </si>
  <si>
    <t>Ath. Training table kitchen</t>
  </si>
  <si>
    <t>Heritage Market - Year 3</t>
  </si>
  <si>
    <t xml:space="preserve">Pizza, Sandwich, POD, Bakery </t>
  </si>
  <si>
    <t>SBUX</t>
  </si>
  <si>
    <t>SBUX Refresh</t>
  </si>
  <si>
    <t xml:space="preserve">In Kind Catering Fund </t>
  </si>
  <si>
    <t xml:space="preserve">Annual Refresh Funds </t>
  </si>
  <si>
    <t xml:space="preserve">Annual Unrestricted Grants </t>
  </si>
  <si>
    <t>Student Internship Program</t>
  </si>
  <si>
    <t>Yes</t>
  </si>
  <si>
    <t>X</t>
  </si>
  <si>
    <t>Brand training, Travel, Food sampling/ training costs</t>
  </si>
  <si>
    <t xml:space="preserve">Starbucks/ Starbucks truck / Sergios/ CFA </t>
  </si>
  <si>
    <t xml:space="preserve">BBC CFA/ Panera/ World Pavillion/ Updated PG5/ Ath. Training table </t>
  </si>
  <si>
    <t xml:space="preserve">Heritage Market </t>
  </si>
  <si>
    <t xml:space="preserve">CFA </t>
  </si>
  <si>
    <t>CFA</t>
  </si>
  <si>
    <t xml:space="preserve">Other Revenue - Subcontractor Revenue </t>
  </si>
  <si>
    <t>Other Revenue: Subcontractor</t>
  </si>
  <si>
    <t>Other Revenue : subcontractor</t>
  </si>
  <si>
    <t>Other Revenue: subcontractor</t>
  </si>
  <si>
    <t>Converted from subcontractor to Aramark operated in year 3</t>
  </si>
  <si>
    <t xml:space="preserve">Other Revenue: subcontractor </t>
  </si>
  <si>
    <t xml:space="preserve">Athletic training table </t>
  </si>
  <si>
    <t xml:space="preserve">Annual Food credit </t>
  </si>
  <si>
    <t xml:space="preserve">Other: Investment </t>
  </si>
  <si>
    <t>Starbucks (Green Library) &amp; Starbucks Truck</t>
  </si>
  <si>
    <t>Grill Works replaced with shipping containers food concept in Year 2</t>
  </si>
  <si>
    <t xml:space="preserve">CFA added to space as well </t>
  </si>
  <si>
    <t xml:space="preserve">Scholarship Program </t>
  </si>
  <si>
    <t xml:space="preserve">Other Admin G&amp;A Costs </t>
  </si>
  <si>
    <t xml:space="preserve">Includes NEW Starbucks truck sales/ expense in the mix considering the common brand structure </t>
  </si>
  <si>
    <t>Other: Marketing and Advertising fund</t>
  </si>
  <si>
    <t xml:space="preserve">Other (List) </t>
  </si>
  <si>
    <t>Other: Repair/ Maint. / Utilities</t>
  </si>
  <si>
    <t xml:space="preserve">An Admin fee will be charged to other vendor for administrative and processing services </t>
  </si>
  <si>
    <t xml:space="preserve">Due to Aramark managing the DB pool, payments to the vendors will be made on a monthly basis </t>
  </si>
  <si>
    <t>Non Aramark vendor to assume a portion of the risk of uncollected meal plans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</si>
</sst>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  <numFmt numFmtId="166" formatCode="&quot;$&quot;#,##0"/>
    <numFmt numFmtId="167" formatCode="_(* #,##0_);_(* \(#,##0\);_(* &quot;-&quot;??_);_(@_)"/>
    <numFmt numFmtId="168" formatCode="0.0%"/>
    <numFmt numFmtId="169" formatCode="0.000%"/>
    <numFmt numFmtId="170" formatCode="_(&quot;$&quot;* #,##0.0_);_(&quot;$&quot;* \(#,##0.0\);_(&quot;$&quot;* &quot;-&quot;??_);_(@_)"/>
  </numFmts>
  <fonts count="25" x14ac:knownFonts="1">
    <font>
      <sz val="10"/>
      <name val="MS Sans Serif"/>
    </font>
    <font>
      <sz val="10.5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rgb="FF3333CC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rgb="FF3333CC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3333CC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strike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0625"/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308">
    <xf numFmtId="0" fontId="0" fillId="0" borderId="0" xfId="0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6" fillId="0" borderId="0" xfId="0" applyFont="1" applyAlignment="1"/>
    <xf numFmtId="0" fontId="7" fillId="0" borderId="0" xfId="0" applyFont="1" applyFill="1"/>
    <xf numFmtId="0" fontId="7" fillId="0" borderId="0" xfId="0" applyFont="1" applyAlignment="1"/>
    <xf numFmtId="0" fontId="8" fillId="0" borderId="0" xfId="0" applyFont="1"/>
    <xf numFmtId="0" fontId="9" fillId="0" borderId="0" xfId="0" applyFont="1"/>
    <xf numFmtId="0" fontId="7" fillId="0" borderId="4" xfId="0" applyFont="1" applyBorder="1"/>
    <xf numFmtId="0" fontId="7" fillId="0" borderId="0" xfId="0" applyFont="1" applyBorder="1"/>
    <xf numFmtId="44" fontId="7" fillId="0" borderId="0" xfId="3" applyFont="1"/>
    <xf numFmtId="0" fontId="6" fillId="0" borderId="0" xfId="0" applyFont="1" applyFill="1"/>
    <xf numFmtId="0" fontId="10" fillId="0" borderId="0" xfId="0" applyFont="1"/>
    <xf numFmtId="44" fontId="7" fillId="0" borderId="0" xfId="3" applyFont="1" applyFill="1"/>
    <xf numFmtId="0" fontId="12" fillId="0" borderId="0" xfId="0" applyFont="1"/>
    <xf numFmtId="0" fontId="13" fillId="0" borderId="0" xfId="0" applyFont="1"/>
    <xf numFmtId="0" fontId="8" fillId="0" borderId="0" xfId="0" applyFont="1" applyAlignment="1"/>
    <xf numFmtId="0" fontId="14" fillId="0" borderId="0" xfId="0" applyFont="1" applyFill="1" applyAlignment="1">
      <alignment horizontal="center"/>
    </xf>
    <xf numFmtId="164" fontId="7" fillId="0" borderId="0" xfId="0" applyNumberFormat="1" applyFont="1"/>
    <xf numFmtId="166" fontId="7" fillId="0" borderId="0" xfId="3" applyNumberFormat="1" applyFont="1"/>
    <xf numFmtId="0" fontId="7" fillId="0" borderId="3" xfId="0" applyFont="1" applyBorder="1"/>
    <xf numFmtId="0" fontId="6" fillId="0" borderId="0" xfId="0" applyFont="1" applyBorder="1"/>
    <xf numFmtId="0" fontId="6" fillId="0" borderId="3" xfId="0" applyFont="1" applyBorder="1"/>
    <xf numFmtId="0" fontId="7" fillId="0" borderId="2" xfId="0" applyFont="1" applyBorder="1"/>
    <xf numFmtId="44" fontId="6" fillId="0" borderId="0" xfId="3" applyFont="1" applyBorder="1"/>
    <xf numFmtId="0" fontId="6" fillId="0" borderId="0" xfId="0" applyFont="1" applyFill="1" applyBorder="1"/>
    <xf numFmtId="165" fontId="6" fillId="0" borderId="0" xfId="0" applyNumberFormat="1" applyFont="1" applyBorder="1"/>
    <xf numFmtId="0" fontId="11" fillId="0" borderId="0" xfId="0" applyFont="1" applyAlignment="1"/>
    <xf numFmtId="0" fontId="8" fillId="0" borderId="0" xfId="0" applyFont="1" applyFill="1" applyAlignment="1"/>
    <xf numFmtId="0" fontId="7" fillId="0" borderId="0" xfId="0" applyFont="1" applyFill="1" applyAlignment="1"/>
    <xf numFmtId="44" fontId="6" fillId="2" borderId="3" xfId="3" applyFont="1" applyFill="1" applyBorder="1" applyAlignment="1">
      <alignment horizontal="center" vertical="center" wrapText="1"/>
    </xf>
    <xf numFmtId="44" fontId="6" fillId="2" borderId="13" xfId="3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17" fillId="0" borderId="0" xfId="0" applyFont="1"/>
    <xf numFmtId="164" fontId="7" fillId="0" borderId="18" xfId="3" applyNumberFormat="1" applyFont="1" applyFill="1" applyBorder="1"/>
    <xf numFmtId="164" fontId="7" fillId="0" borderId="5" xfId="3" applyNumberFormat="1" applyFont="1" applyFill="1" applyBorder="1"/>
    <xf numFmtId="164" fontId="6" fillId="0" borderId="6" xfId="3" applyNumberFormat="1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vertical="top" wrapText="1"/>
    </xf>
    <xf numFmtId="0" fontId="7" fillId="0" borderId="14" xfId="0" applyFont="1" applyBorder="1"/>
    <xf numFmtId="0" fontId="7" fillId="0" borderId="12" xfId="0" applyFont="1" applyBorder="1"/>
    <xf numFmtId="164" fontId="6" fillId="0" borderId="3" xfId="3" applyNumberFormat="1" applyFont="1" applyFill="1" applyBorder="1"/>
    <xf numFmtId="167" fontId="6" fillId="0" borderId="0" xfId="4" applyNumberFormat="1" applyFont="1" applyFill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/>
    <xf numFmtId="0" fontId="6" fillId="0" borderId="4" xfId="0" applyFont="1" applyFill="1" applyBorder="1" applyAlignment="1">
      <alignment horizontal="left"/>
    </xf>
    <xf numFmtId="0" fontId="6" fillId="0" borderId="4" xfId="0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0" borderId="0" xfId="0" applyFont="1" applyFill="1" applyAlignment="1">
      <alignment horizontal="center"/>
    </xf>
    <xf numFmtId="0" fontId="7" fillId="0" borderId="5" xfId="0" applyFont="1" applyFill="1" applyBorder="1"/>
    <xf numFmtId="6" fontId="7" fillId="0" borderId="12" xfId="0" applyNumberFormat="1" applyFont="1" applyFill="1" applyBorder="1"/>
    <xf numFmtId="9" fontId="7" fillId="0" borderId="12" xfId="1" applyFont="1" applyFill="1" applyBorder="1"/>
    <xf numFmtId="6" fontId="6" fillId="0" borderId="0" xfId="0" applyNumberFormat="1" applyFont="1" applyFill="1" applyBorder="1"/>
    <xf numFmtId="9" fontId="7" fillId="0" borderId="0" xfId="1" applyFont="1" applyFill="1" applyBorder="1"/>
    <xf numFmtId="0" fontId="6" fillId="0" borderId="0" xfId="2" applyFont="1" applyFill="1" applyBorder="1"/>
    <xf numFmtId="0" fontId="7" fillId="0" borderId="5" xfId="2" applyFont="1" applyFill="1" applyBorder="1"/>
    <xf numFmtId="0" fontId="6" fillId="0" borderId="5" xfId="2" applyFont="1" applyFill="1" applyBorder="1"/>
    <xf numFmtId="0" fontId="14" fillId="0" borderId="0" xfId="0" applyFont="1" applyFill="1" applyBorder="1"/>
    <xf numFmtId="0" fontId="6" fillId="4" borderId="0" xfId="0" applyFont="1" applyFill="1"/>
    <xf numFmtId="164" fontId="7" fillId="0" borderId="0" xfId="3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0" fontId="16" fillId="0" borderId="0" xfId="0" applyFont="1" applyFill="1" applyBorder="1"/>
    <xf numFmtId="0" fontId="7" fillId="0" borderId="8" xfId="0" applyFont="1" applyBorder="1"/>
    <xf numFmtId="0" fontId="7" fillId="0" borderId="9" xfId="0" applyFont="1" applyBorder="1"/>
    <xf numFmtId="0" fontId="6" fillId="0" borderId="0" xfId="0" quotePrefix="1" applyFont="1" applyAlignment="1">
      <alignment horizontal="center"/>
    </xf>
    <xf numFmtId="0" fontId="7" fillId="0" borderId="0" xfId="0" quotePrefix="1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7" fillId="0" borderId="0" xfId="3" applyNumberFormat="1" applyFont="1" applyFill="1" applyBorder="1"/>
    <xf numFmtId="0" fontId="6" fillId="0" borderId="5" xfId="0" applyFont="1" applyFill="1" applyBorder="1"/>
    <xf numFmtId="0" fontId="10" fillId="0" borderId="0" xfId="0" applyFont="1" applyFill="1" applyBorder="1"/>
    <xf numFmtId="0" fontId="7" fillId="6" borderId="0" xfId="0" applyFont="1" applyFill="1" applyBorder="1"/>
    <xf numFmtId="0" fontId="6" fillId="2" borderId="21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37" fontId="20" fillId="0" borderId="21" xfId="5" applyNumberFormat="1" applyFont="1" applyFill="1" applyBorder="1"/>
    <xf numFmtId="37" fontId="19" fillId="0" borderId="21" xfId="5" applyNumberFormat="1" applyFont="1" applyFill="1" applyBorder="1"/>
    <xf numFmtId="0" fontId="6" fillId="0" borderId="0" xfId="0" applyFont="1" applyFill="1" applyBorder="1" applyAlignment="1">
      <alignment horizontal="right" vertical="top" wrapText="1"/>
    </xf>
    <xf numFmtId="37" fontId="20" fillId="0" borderId="6" xfId="5" applyNumberFormat="1" applyFont="1" applyFill="1" applyBorder="1"/>
    <xf numFmtId="0" fontId="6" fillId="0" borderId="0" xfId="0" applyFont="1" applyBorder="1" applyAlignment="1">
      <alignment horizontal="right"/>
    </xf>
    <xf numFmtId="0" fontId="6" fillId="0" borderId="0" xfId="0" applyFont="1" applyAlignment="1">
      <alignment horizontal="right"/>
    </xf>
    <xf numFmtId="164" fontId="6" fillId="0" borderId="3" xfId="0" applyNumberFormat="1" applyFont="1" applyBorder="1"/>
    <xf numFmtId="0" fontId="18" fillId="0" borderId="0" xfId="0" applyFont="1" applyFill="1" applyAlignment="1"/>
    <xf numFmtId="0" fontId="18" fillId="0" borderId="0" xfId="0" applyFont="1" applyAlignment="1"/>
    <xf numFmtId="0" fontId="18" fillId="0" borderId="0" xfId="0" applyFont="1" applyFill="1"/>
    <xf numFmtId="164" fontId="6" fillId="0" borderId="3" xfId="3" applyNumberFormat="1" applyFont="1" applyBorder="1"/>
    <xf numFmtId="37" fontId="20" fillId="0" borderId="0" xfId="5" applyNumberFormat="1" applyFont="1" applyFill="1" applyBorder="1"/>
    <xf numFmtId="37" fontId="19" fillId="0" borderId="0" xfId="5" applyNumberFormat="1" applyFont="1" applyFill="1" applyBorder="1"/>
    <xf numFmtId="164" fontId="6" fillId="0" borderId="16" xfId="3" applyNumberFormat="1" applyFont="1" applyFill="1" applyBorder="1"/>
    <xf numFmtId="164" fontId="6" fillId="6" borderId="3" xfId="3" applyNumberFormat="1" applyFont="1" applyFill="1" applyBorder="1"/>
    <xf numFmtId="164" fontId="6" fillId="7" borderId="21" xfId="3" applyNumberFormat="1" applyFont="1" applyFill="1" applyBorder="1"/>
    <xf numFmtId="164" fontId="6" fillId="5" borderId="6" xfId="3" applyNumberFormat="1" applyFont="1" applyFill="1" applyBorder="1"/>
    <xf numFmtId="44" fontId="7" fillId="6" borderId="0" xfId="3" applyFont="1" applyFill="1"/>
    <xf numFmtId="0" fontId="7" fillId="6" borderId="0" xfId="0" applyFont="1" applyFill="1"/>
    <xf numFmtId="0" fontId="7" fillId="6" borderId="0" xfId="0" applyFont="1" applyFill="1" applyBorder="1" applyAlignment="1">
      <alignment vertical="top" wrapText="1"/>
    </xf>
    <xf numFmtId="167" fontId="7" fillId="6" borderId="0" xfId="4" applyNumberFormat="1" applyFont="1" applyFill="1" applyBorder="1"/>
    <xf numFmtId="0" fontId="7" fillId="7" borderId="0" xfId="0" applyFont="1" applyFill="1"/>
    <xf numFmtId="44" fontId="7" fillId="7" borderId="0" xfId="3" applyFont="1" applyFill="1"/>
    <xf numFmtId="0" fontId="7" fillId="5" borderId="0" xfId="0" applyFont="1" applyFill="1"/>
    <xf numFmtId="44" fontId="7" fillId="5" borderId="0" xfId="3" applyFont="1" applyFill="1"/>
    <xf numFmtId="9" fontId="7" fillId="0" borderId="0" xfId="1" applyFont="1" applyAlignment="1">
      <alignment horizontal="center"/>
    </xf>
    <xf numFmtId="0" fontId="11" fillId="0" borderId="0" xfId="0" applyFont="1" applyFill="1" applyAlignment="1"/>
    <xf numFmtId="0" fontId="7" fillId="0" borderId="1" xfId="0" applyFont="1" applyFill="1" applyBorder="1"/>
    <xf numFmtId="6" fontId="7" fillId="0" borderId="1" xfId="0" applyNumberFormat="1" applyFont="1" applyFill="1" applyBorder="1"/>
    <xf numFmtId="9" fontId="7" fillId="0" borderId="1" xfId="1" applyFont="1" applyFill="1" applyBorder="1"/>
    <xf numFmtId="6" fontId="7" fillId="0" borderId="2" xfId="0" applyNumberFormat="1" applyFont="1" applyFill="1" applyBorder="1"/>
    <xf numFmtId="6" fontId="6" fillId="0" borderId="3" xfId="0" applyNumberFormat="1" applyFont="1" applyFill="1" applyBorder="1"/>
    <xf numFmtId="9" fontId="6" fillId="0" borderId="3" xfId="1" applyFont="1" applyFill="1" applyBorder="1"/>
    <xf numFmtId="6" fontId="7" fillId="0" borderId="10" xfId="0" applyNumberFormat="1" applyFont="1" applyFill="1" applyBorder="1"/>
    <xf numFmtId="6" fontId="6" fillId="0" borderId="3" xfId="2" applyNumberFormat="1" applyFont="1" applyFill="1" applyBorder="1"/>
    <xf numFmtId="0" fontId="6" fillId="3" borderId="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9" fontId="6" fillId="0" borderId="0" xfId="1" applyFont="1" applyFill="1" applyBorder="1"/>
    <xf numFmtId="0" fontId="6" fillId="8" borderId="0" xfId="0" applyFont="1" applyFill="1" applyBorder="1"/>
    <xf numFmtId="0" fontId="7" fillId="8" borderId="0" xfId="0" applyFont="1" applyFill="1" applyBorder="1"/>
    <xf numFmtId="0" fontId="7" fillId="8" borderId="4" xfId="0" applyFont="1" applyFill="1" applyBorder="1"/>
    <xf numFmtId="44" fontId="7" fillId="8" borderId="4" xfId="3" applyFont="1" applyFill="1" applyBorder="1"/>
    <xf numFmtId="0" fontId="6" fillId="3" borderId="10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168" fontId="7" fillId="0" borderId="6" xfId="1" applyNumberFormat="1" applyFont="1" applyBorder="1"/>
    <xf numFmtId="168" fontId="7" fillId="0" borderId="11" xfId="1" applyNumberFormat="1" applyFont="1" applyBorder="1"/>
    <xf numFmtId="0" fontId="6" fillId="0" borderId="8" xfId="0" applyFont="1" applyBorder="1"/>
    <xf numFmtId="168" fontId="7" fillId="0" borderId="5" xfId="1" applyNumberFormat="1" applyFont="1" applyBorder="1"/>
    <xf numFmtId="0" fontId="15" fillId="0" borderId="8" xfId="0" applyFont="1" applyBorder="1"/>
    <xf numFmtId="0" fontId="21" fillId="0" borderId="8" xfId="0" applyFont="1" applyBorder="1"/>
    <xf numFmtId="0" fontId="21" fillId="0" borderId="15" xfId="0" applyFont="1" applyBorder="1"/>
    <xf numFmtId="0" fontId="21" fillId="0" borderId="14" xfId="0" applyFont="1" applyBorder="1"/>
    <xf numFmtId="0" fontId="21" fillId="0" borderId="0" xfId="0" applyFont="1" applyBorder="1"/>
    <xf numFmtId="0" fontId="15" fillId="0" borderId="0" xfId="0" applyFont="1" applyBorder="1"/>
    <xf numFmtId="0" fontId="6" fillId="0" borderId="0" xfId="0" quotePrefix="1" applyFont="1" applyAlignment="1"/>
    <xf numFmtId="0" fontId="7" fillId="0" borderId="0" xfId="0" quotePrefix="1" applyFont="1" applyAlignment="1"/>
    <xf numFmtId="0" fontId="7" fillId="0" borderId="0" xfId="0" quotePrefix="1" applyFont="1"/>
    <xf numFmtId="0" fontId="6" fillId="0" borderId="0" xfId="0" quotePrefix="1" applyFont="1"/>
    <xf numFmtId="0" fontId="7" fillId="9" borderId="4" xfId="0" applyFont="1" applyFill="1" applyBorder="1"/>
    <xf numFmtId="44" fontId="7" fillId="9" borderId="4" xfId="3" applyFont="1" applyFill="1" applyBorder="1"/>
    <xf numFmtId="6" fontId="7" fillId="9" borderId="1" xfId="0" applyNumberFormat="1" applyFont="1" applyFill="1" applyBorder="1"/>
    <xf numFmtId="6" fontId="7" fillId="9" borderId="2" xfId="0" applyNumberFormat="1" applyFont="1" applyFill="1" applyBorder="1"/>
    <xf numFmtId="0" fontId="7" fillId="9" borderId="1" xfId="0" applyFont="1" applyFill="1" applyBorder="1"/>
    <xf numFmtId="0" fontId="7" fillId="9" borderId="2" xfId="0" applyFont="1" applyFill="1" applyBorder="1"/>
    <xf numFmtId="0" fontId="6" fillId="9" borderId="12" xfId="0" applyFont="1" applyFill="1" applyBorder="1" applyAlignment="1">
      <alignment horizontal="left"/>
    </xf>
    <xf numFmtId="0" fontId="6" fillId="9" borderId="12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11" fillId="0" borderId="0" xfId="0" applyFont="1" applyFill="1" applyBorder="1" applyAlignment="1"/>
    <xf numFmtId="0" fontId="7" fillId="0" borderId="14" xfId="0" applyFont="1" applyFill="1" applyBorder="1"/>
    <xf numFmtId="0" fontId="7" fillId="0" borderId="0" xfId="2" applyFont="1" applyFill="1" applyBorder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43" fontId="7" fillId="9" borderId="4" xfId="4" applyFont="1" applyFill="1" applyBorder="1"/>
    <xf numFmtId="43" fontId="7" fillId="0" borderId="0" xfId="4" applyFont="1" applyFill="1" applyBorder="1"/>
    <xf numFmtId="44" fontId="7" fillId="0" borderId="4" xfId="0" applyNumberFormat="1" applyFont="1" applyFill="1" applyBorder="1"/>
    <xf numFmtId="0" fontId="22" fillId="0" borderId="0" xfId="0" applyFont="1" applyFill="1" applyBorder="1"/>
    <xf numFmtId="0" fontId="22" fillId="0" borderId="5" xfId="0" applyFont="1" applyFill="1" applyBorder="1"/>
    <xf numFmtId="44" fontId="7" fillId="8" borderId="4" xfId="0" applyNumberFormat="1" applyFont="1" applyFill="1" applyBorder="1"/>
    <xf numFmtId="6" fontId="7" fillId="8" borderId="1" xfId="0" applyNumberFormat="1" applyFont="1" applyFill="1" applyBorder="1"/>
    <xf numFmtId="9" fontId="7" fillId="8" borderId="1" xfId="1" applyFont="1" applyFill="1" applyBorder="1"/>
    <xf numFmtId="0" fontId="7" fillId="9" borderId="4" xfId="0" applyFont="1" applyFill="1" applyBorder="1" applyAlignment="1"/>
    <xf numFmtId="0" fontId="21" fillId="0" borderId="4" xfId="0" applyFont="1" applyBorder="1" applyAlignment="1"/>
    <xf numFmtId="0" fontId="21" fillId="0" borderId="0" xfId="0" applyFont="1"/>
    <xf numFmtId="0" fontId="7" fillId="9" borderId="3" xfId="0" applyFont="1" applyFill="1" applyBorder="1"/>
    <xf numFmtId="0" fontId="6" fillId="9" borderId="4" xfId="0" applyFont="1" applyFill="1" applyBorder="1" applyAlignment="1"/>
    <xf numFmtId="9" fontId="7" fillId="0" borderId="6" xfId="1" applyFont="1" applyFill="1" applyBorder="1"/>
    <xf numFmtId="0" fontId="15" fillId="0" borderId="0" xfId="0" applyFont="1"/>
    <xf numFmtId="0" fontId="6" fillId="3" borderId="10" xfId="0" applyFont="1" applyFill="1" applyBorder="1" applyAlignment="1">
      <alignment horizontal="center" vertical="top" wrapText="1"/>
    </xf>
    <xf numFmtId="0" fontId="13" fillId="0" borderId="0" xfId="0" applyFont="1" applyBorder="1"/>
    <xf numFmtId="0" fontId="6" fillId="3" borderId="10" xfId="0" applyFont="1" applyFill="1" applyBorder="1" applyAlignment="1">
      <alignment horizontal="center" vertical="center"/>
    </xf>
    <xf numFmtId="0" fontId="7" fillId="3" borderId="3" xfId="0" applyFont="1" applyFill="1" applyBorder="1"/>
    <xf numFmtId="164" fontId="7" fillId="0" borderId="1" xfId="3" applyNumberFormat="1" applyFont="1" applyFill="1" applyBorder="1"/>
    <xf numFmtId="164" fontId="7" fillId="0" borderId="8" xfId="3" applyNumberFormat="1" applyFont="1" applyFill="1" applyBorder="1"/>
    <xf numFmtId="167" fontId="7" fillId="9" borderId="23" xfId="4" applyNumberFormat="1" applyFont="1" applyFill="1" applyBorder="1"/>
    <xf numFmtId="167" fontId="7" fillId="9" borderId="24" xfId="4" applyNumberFormat="1" applyFont="1" applyFill="1" applyBorder="1"/>
    <xf numFmtId="167" fontId="7" fillId="0" borderId="22" xfId="4" applyNumberFormat="1" applyFont="1" applyFill="1" applyBorder="1"/>
    <xf numFmtId="164" fontId="7" fillId="9" borderId="3" xfId="3" applyNumberFormat="1" applyFont="1" applyFill="1" applyBorder="1"/>
    <xf numFmtId="164" fontId="6" fillId="9" borderId="2" xfId="3" applyNumberFormat="1" applyFont="1" applyFill="1" applyBorder="1"/>
    <xf numFmtId="164" fontId="7" fillId="9" borderId="4" xfId="3" applyNumberFormat="1" applyFont="1" applyFill="1" applyBorder="1"/>
    <xf numFmtId="164" fontId="6" fillId="9" borderId="4" xfId="3" applyNumberFormat="1" applyFont="1" applyFill="1" applyBorder="1"/>
    <xf numFmtId="0" fontId="7" fillId="9" borderId="12" xfId="0" applyFont="1" applyFill="1" applyBorder="1"/>
    <xf numFmtId="0" fontId="6" fillId="9" borderId="3" xfId="0" applyFont="1" applyFill="1" applyBorder="1"/>
    <xf numFmtId="0" fontId="7" fillId="9" borderId="14" xfId="0" applyFont="1" applyFill="1" applyBorder="1"/>
    <xf numFmtId="168" fontId="7" fillId="9" borderId="7" xfId="1" applyNumberFormat="1" applyFont="1" applyFill="1" applyBorder="1"/>
    <xf numFmtId="168" fontId="7" fillId="9" borderId="6" xfId="1" applyNumberFormat="1" applyFont="1" applyFill="1" applyBorder="1"/>
    <xf numFmtId="168" fontId="7" fillId="9" borderId="11" xfId="1" applyNumberFormat="1" applyFont="1" applyFill="1" applyBorder="1"/>
    <xf numFmtId="0" fontId="7" fillId="9" borderId="0" xfId="0" applyFont="1" applyFill="1" applyBorder="1"/>
    <xf numFmtId="168" fontId="7" fillId="9" borderId="5" xfId="1" applyNumberFormat="1" applyFont="1" applyFill="1" applyBorder="1"/>
    <xf numFmtId="164" fontId="7" fillId="9" borderId="4" xfId="3" applyNumberFormat="1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164" fontId="7" fillId="0" borderId="2" xfId="3" applyNumberFormat="1" applyFont="1" applyFill="1" applyBorder="1"/>
    <xf numFmtId="164" fontId="7" fillId="0" borderId="0" xfId="3" applyNumberFormat="1" applyFont="1" applyFill="1"/>
    <xf numFmtId="42" fontId="7" fillId="0" borderId="0" xfId="0" applyNumberFormat="1" applyFont="1" applyFill="1"/>
    <xf numFmtId="42" fontId="7" fillId="0" borderId="0" xfId="3" applyNumberFormat="1" applyFont="1" applyFill="1"/>
    <xf numFmtId="6" fontId="7" fillId="10" borderId="1" xfId="0" applyNumberFormat="1" applyFont="1" applyFill="1" applyBorder="1"/>
    <xf numFmtId="9" fontId="7" fillId="10" borderId="1" xfId="1" applyFont="1" applyFill="1" applyBorder="1"/>
    <xf numFmtId="0" fontId="6" fillId="8" borderId="12" xfId="0" applyFont="1" applyFill="1" applyBorder="1" applyAlignment="1">
      <alignment horizontal="left"/>
    </xf>
    <xf numFmtId="0" fontId="6" fillId="8" borderId="12" xfId="0" applyFont="1" applyFill="1" applyBorder="1" applyAlignment="1">
      <alignment horizontal="center"/>
    </xf>
    <xf numFmtId="164" fontId="6" fillId="5" borderId="3" xfId="0" applyNumberFormat="1" applyFont="1" applyFill="1" applyBorder="1"/>
    <xf numFmtId="0" fontId="6" fillId="3" borderId="3" xfId="0" applyFont="1" applyFill="1" applyBorder="1" applyAlignment="1">
      <alignment horizontal="center"/>
    </xf>
    <xf numFmtId="0" fontId="11" fillId="0" borderId="8" xfId="0" applyFont="1" applyBorder="1"/>
    <xf numFmtId="0" fontId="11" fillId="0" borderId="0" xfId="0" applyFont="1"/>
    <xf numFmtId="168" fontId="7" fillId="0" borderId="0" xfId="1" applyNumberFormat="1" applyFont="1" applyBorder="1"/>
    <xf numFmtId="0" fontId="6" fillId="0" borderId="8" xfId="0" applyFont="1" applyFill="1" applyBorder="1" applyAlignment="1">
      <alignment horizontal="center"/>
    </xf>
    <xf numFmtId="0" fontId="7" fillId="0" borderId="8" xfId="0" applyFont="1" applyFill="1" applyBorder="1"/>
    <xf numFmtId="164" fontId="7" fillId="0" borderId="27" xfId="3" applyNumberFormat="1" applyFont="1" applyFill="1" applyBorder="1"/>
    <xf numFmtId="167" fontId="7" fillId="9" borderId="0" xfId="4" applyNumberFormat="1" applyFont="1" applyFill="1" applyBorder="1"/>
    <xf numFmtId="167" fontId="7" fillId="10" borderId="25" xfId="4" applyNumberFormat="1" applyFont="1" applyFill="1" applyBorder="1"/>
    <xf numFmtId="167" fontId="7" fillId="10" borderId="23" xfId="4" applyNumberFormat="1" applyFont="1" applyFill="1" applyBorder="1"/>
    <xf numFmtId="167" fontId="7" fillId="10" borderId="22" xfId="4" applyNumberFormat="1" applyFont="1" applyFill="1" applyBorder="1"/>
    <xf numFmtId="167" fontId="7" fillId="10" borderId="24" xfId="4" applyNumberFormat="1" applyFont="1" applyFill="1" applyBorder="1"/>
    <xf numFmtId="167" fontId="7" fillId="10" borderId="0" xfId="4" applyNumberFormat="1" applyFont="1" applyFill="1" applyBorder="1"/>
    <xf numFmtId="167" fontId="7" fillId="11" borderId="22" xfId="4" applyNumberFormat="1" applyFont="1" applyFill="1" applyBorder="1"/>
    <xf numFmtId="167" fontId="7" fillId="11" borderId="0" xfId="4" applyNumberFormat="1" applyFont="1" applyFill="1" applyBorder="1"/>
    <xf numFmtId="164" fontId="7" fillId="11" borderId="2" xfId="3" applyNumberFormat="1" applyFont="1" applyFill="1" applyBorder="1"/>
    <xf numFmtId="164" fontId="7" fillId="11" borderId="9" xfId="3" applyNumberFormat="1" applyFont="1" applyFill="1" applyBorder="1"/>
    <xf numFmtId="167" fontId="7" fillId="11" borderId="25" xfId="4" applyNumberFormat="1" applyFont="1" applyFill="1" applyBorder="1"/>
    <xf numFmtId="167" fontId="7" fillId="11" borderId="23" xfId="4" applyNumberFormat="1" applyFont="1" applyFill="1" applyBorder="1"/>
    <xf numFmtId="167" fontId="7" fillId="11" borderId="24" xfId="4" applyNumberFormat="1" applyFont="1" applyFill="1" applyBorder="1"/>
    <xf numFmtId="167" fontId="7" fillId="10" borderId="26" xfId="4" applyNumberFormat="1" applyFont="1" applyFill="1" applyBorder="1"/>
    <xf numFmtId="164" fontId="7" fillId="9" borderId="1" xfId="3" applyNumberFormat="1" applyFont="1" applyFill="1" applyBorder="1"/>
    <xf numFmtId="164" fontId="7" fillId="10" borderId="2" xfId="3" applyNumberFormat="1" applyFont="1" applyFill="1" applyBorder="1"/>
    <xf numFmtId="164" fontId="7" fillId="10" borderId="9" xfId="3" applyNumberFormat="1" applyFont="1" applyFill="1" applyBorder="1"/>
    <xf numFmtId="164" fontId="7" fillId="9" borderId="2" xfId="3" applyNumberFormat="1" applyFont="1" applyFill="1" applyBorder="1"/>
    <xf numFmtId="0" fontId="6" fillId="2" borderId="6" xfId="0" applyFont="1" applyFill="1" applyBorder="1" applyAlignment="1">
      <alignment horizontal="center" vertical="center" wrapText="1"/>
    </xf>
    <xf numFmtId="168" fontId="7" fillId="0" borderId="0" xfId="0" applyNumberFormat="1" applyFont="1"/>
    <xf numFmtId="0" fontId="17" fillId="0" borderId="0" xfId="0" applyFont="1" applyAlignment="1">
      <alignment wrapText="1"/>
    </xf>
    <xf numFmtId="1" fontId="7" fillId="0" borderId="0" xfId="0" applyNumberFormat="1" applyFont="1"/>
    <xf numFmtId="167" fontId="17" fillId="0" borderId="0" xfId="0" applyNumberFormat="1" applyFont="1" applyAlignment="1">
      <alignment wrapText="1"/>
    </xf>
    <xf numFmtId="0" fontId="18" fillId="4" borderId="0" xfId="0" applyFont="1" applyFill="1" applyAlignment="1"/>
    <xf numFmtId="0" fontId="7" fillId="4" borderId="0" xfId="0" applyFont="1" applyFill="1" applyAlignment="1"/>
    <xf numFmtId="44" fontId="7" fillId="4" borderId="0" xfId="3" applyFont="1" applyFill="1"/>
    <xf numFmtId="0" fontId="7" fillId="4" borderId="0" xfId="0" applyFont="1" applyFill="1"/>
    <xf numFmtId="0" fontId="6" fillId="4" borderId="0" xfId="0" applyFont="1" applyFill="1" applyAlignment="1"/>
    <xf numFmtId="164" fontId="7" fillId="9" borderId="3" xfId="0" applyNumberFormat="1" applyFont="1" applyFill="1" applyBorder="1"/>
    <xf numFmtId="0" fontId="6" fillId="0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164" fontId="7" fillId="0" borderId="1" xfId="3" applyNumberFormat="1" applyFont="1" applyFill="1" applyBorder="1" applyAlignment="1">
      <alignment vertical="center" wrapText="1"/>
    </xf>
    <xf numFmtId="168" fontId="7" fillId="0" borderId="0" xfId="1" applyNumberFormat="1" applyFont="1" applyFill="1"/>
    <xf numFmtId="10" fontId="7" fillId="0" borderId="0" xfId="1" applyNumberFormat="1" applyFont="1" applyFill="1"/>
    <xf numFmtId="44" fontId="7" fillId="9" borderId="1" xfId="3" applyFont="1" applyFill="1" applyBorder="1"/>
    <xf numFmtId="169" fontId="0" fillId="0" borderId="0" xfId="1" applyNumberFormat="1" applyFont="1" applyFill="1"/>
    <xf numFmtId="0" fontId="7" fillId="4" borderId="0" xfId="0" applyFont="1" applyFill="1" applyBorder="1"/>
    <xf numFmtId="0" fontId="7" fillId="4" borderId="5" xfId="0" applyFont="1" applyFill="1" applyBorder="1"/>
    <xf numFmtId="164" fontId="7" fillId="9" borderId="1" xfId="0" applyNumberFormat="1" applyFont="1" applyFill="1" applyBorder="1"/>
    <xf numFmtId="10" fontId="7" fillId="0" borderId="1" xfId="0" applyNumberFormat="1" applyFont="1" applyFill="1" applyBorder="1"/>
    <xf numFmtId="170" fontId="7" fillId="0" borderId="4" xfId="0" applyNumberFormat="1" applyFont="1" applyFill="1" applyBorder="1"/>
    <xf numFmtId="164" fontId="7" fillId="0" borderId="4" xfId="0" applyNumberFormat="1" applyFont="1" applyFill="1" applyBorder="1"/>
    <xf numFmtId="0" fontId="7" fillId="9" borderId="1" xfId="3" applyNumberFormat="1" applyFont="1" applyFill="1" applyBorder="1"/>
    <xf numFmtId="164" fontId="7" fillId="0" borderId="0" xfId="0" applyNumberFormat="1" applyFont="1" applyFill="1" applyBorder="1"/>
    <xf numFmtId="44" fontId="7" fillId="9" borderId="1" xfId="0" applyNumberFormat="1" applyFont="1" applyFill="1" applyBorder="1"/>
    <xf numFmtId="1" fontId="7" fillId="9" borderId="4" xfId="0" applyNumberFormat="1" applyFont="1" applyFill="1" applyBorder="1"/>
    <xf numFmtId="1" fontId="7" fillId="0" borderId="0" xfId="0" applyNumberFormat="1" applyFont="1" applyFill="1" applyBorder="1"/>
    <xf numFmtId="9" fontId="7" fillId="0" borderId="1" xfId="0" applyNumberFormat="1" applyFont="1" applyFill="1" applyBorder="1"/>
    <xf numFmtId="167" fontId="7" fillId="9" borderId="4" xfId="4" applyNumberFormat="1" applyFont="1" applyFill="1" applyBorder="1"/>
    <xf numFmtId="167" fontId="7" fillId="0" borderId="0" xfId="0" applyNumberFormat="1" applyFont="1" applyFill="1" applyBorder="1"/>
    <xf numFmtId="167" fontId="7" fillId="9" borderId="4" xfId="0" applyNumberFormat="1" applyFont="1" applyFill="1" applyBorder="1"/>
    <xf numFmtId="44" fontId="7" fillId="0" borderId="0" xfId="0" applyNumberFormat="1" applyFont="1" applyFill="1" applyBorder="1"/>
    <xf numFmtId="0" fontId="7" fillId="9" borderId="3" xfId="0" applyFont="1" applyFill="1" applyBorder="1" applyAlignment="1"/>
    <xf numFmtId="0" fontId="7" fillId="9" borderId="4" xfId="0" applyFont="1" applyFill="1" applyBorder="1" applyAlignment="1">
      <alignment wrapText="1"/>
    </xf>
    <xf numFmtId="0" fontId="7" fillId="9" borderId="13" xfId="0" applyFont="1" applyFill="1" applyBorder="1" applyAlignment="1">
      <alignment horizontal="left"/>
    </xf>
    <xf numFmtId="0" fontId="7" fillId="9" borderId="6" xfId="0" applyFont="1" applyFill="1" applyBorder="1" applyAlignment="1">
      <alignment horizontal="left"/>
    </xf>
    <xf numFmtId="8" fontId="7" fillId="9" borderId="1" xfId="0" applyNumberFormat="1" applyFont="1" applyFill="1" applyBorder="1"/>
    <xf numFmtId="9" fontId="7" fillId="4" borderId="1" xfId="1" applyFont="1" applyFill="1" applyBorder="1"/>
    <xf numFmtId="6" fontId="7" fillId="9" borderId="1" xfId="0" applyNumberFormat="1" applyFont="1" applyFill="1" applyBorder="1" applyAlignment="1">
      <alignment horizontal="right"/>
    </xf>
    <xf numFmtId="44" fontId="7" fillId="9" borderId="3" xfId="3" applyFont="1" applyFill="1" applyBorder="1"/>
    <xf numFmtId="44" fontId="7" fillId="9" borderId="2" xfId="3" applyFont="1" applyFill="1" applyBorder="1"/>
    <xf numFmtId="167" fontId="7" fillId="11" borderId="26" xfId="4" applyNumberFormat="1" applyFont="1" applyFill="1" applyBorder="1"/>
    <xf numFmtId="37" fontId="19" fillId="11" borderId="21" xfId="5" applyNumberFormat="1" applyFont="1" applyFill="1" applyBorder="1"/>
    <xf numFmtId="37" fontId="20" fillId="11" borderId="6" xfId="5" applyNumberFormat="1" applyFont="1" applyFill="1" applyBorder="1"/>
    <xf numFmtId="0" fontId="7" fillId="0" borderId="4" xfId="0" applyFont="1" applyFill="1" applyBorder="1"/>
    <xf numFmtId="44" fontId="7" fillId="0" borderId="1" xfId="3" applyFont="1" applyFill="1" applyBorder="1"/>
    <xf numFmtId="0" fontId="8" fillId="0" borderId="0" xfId="0" applyFont="1" applyFill="1"/>
    <xf numFmtId="0" fontId="6" fillId="3" borderId="15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left"/>
    </xf>
    <xf numFmtId="0" fontId="6" fillId="3" borderId="13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7" fillId="9" borderId="3" xfId="0" applyFont="1" applyFill="1" applyBorder="1" applyAlignment="1">
      <alignment horizontal="left"/>
    </xf>
    <xf numFmtId="0" fontId="6" fillId="9" borderId="13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7" fillId="9" borderId="12" xfId="0" applyFont="1" applyFill="1" applyBorder="1" applyAlignment="1">
      <alignment horizontal="left"/>
    </xf>
    <xf numFmtId="0" fontId="7" fillId="9" borderId="6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6" fillId="9" borderId="3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7" fillId="0" borderId="8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6" fillId="3" borderId="19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</cellXfs>
  <cellStyles count="6">
    <cellStyle name="Comma" xfId="4" builtinId="3"/>
    <cellStyle name="Currency" xfId="3" builtinId="4"/>
    <cellStyle name="Normal" xfId="0" builtinId="0"/>
    <cellStyle name="Normal 2" xfId="2"/>
    <cellStyle name="Normal 4" xfId="5"/>
    <cellStyle name="Percent" xfId="1" builtinId="5"/>
  </cellStyles>
  <dxfs count="0"/>
  <tableStyles count="0" defaultTableStyle="TableStyleMedium9" defaultPivotStyle="PivotStyleLight16"/>
  <colors>
    <mruColors>
      <color rgb="FF3333CC"/>
      <color rgb="FFFFFF99"/>
      <color rgb="FF6633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"/>
  <sheetViews>
    <sheetView workbookViewId="0">
      <selection activeCell="K23" sqref="K23"/>
    </sheetView>
  </sheetViews>
  <sheetFormatPr defaultColWidth="9.109375" defaultRowHeight="13.8" x14ac:dyDescent="0.3"/>
  <cols>
    <col min="1" max="16384" width="9.109375" style="2"/>
  </cols>
  <sheetData>
    <row r="1" spans="1:5" x14ac:dyDescent="0.3">
      <c r="A1" s="1" t="s">
        <v>338</v>
      </c>
    </row>
    <row r="2" spans="1:5" x14ac:dyDescent="0.3">
      <c r="A2" s="4" t="s">
        <v>105</v>
      </c>
    </row>
    <row r="3" spans="1:5" x14ac:dyDescent="0.3">
      <c r="A3" s="4" t="s">
        <v>293</v>
      </c>
    </row>
    <row r="4" spans="1:5" x14ac:dyDescent="0.3">
      <c r="A4" s="6"/>
    </row>
    <row r="5" spans="1:5" x14ac:dyDescent="0.3">
      <c r="A5" s="4"/>
    </row>
    <row r="6" spans="1:5" x14ac:dyDescent="0.3">
      <c r="A6" s="157" t="s">
        <v>249</v>
      </c>
    </row>
    <row r="7" spans="1:5" x14ac:dyDescent="0.3">
      <c r="A7" s="131" t="s">
        <v>197</v>
      </c>
    </row>
    <row r="8" spans="1:5" x14ac:dyDescent="0.3">
      <c r="A8" s="132" t="s">
        <v>196</v>
      </c>
    </row>
    <row r="9" spans="1:5" x14ac:dyDescent="0.3">
      <c r="A9" s="132" t="s">
        <v>103</v>
      </c>
    </row>
    <row r="10" spans="1:5" x14ac:dyDescent="0.3">
      <c r="A10" s="132" t="s">
        <v>251</v>
      </c>
      <c r="D10" s="159"/>
      <c r="E10" s="2" t="s">
        <v>250</v>
      </c>
    </row>
    <row r="11" spans="1:5" x14ac:dyDescent="0.3">
      <c r="A11" s="132"/>
    </row>
    <row r="12" spans="1:5" x14ac:dyDescent="0.3">
      <c r="A12" s="158" t="s">
        <v>248</v>
      </c>
    </row>
    <row r="13" spans="1:5" x14ac:dyDescent="0.3">
      <c r="A13" s="132" t="s">
        <v>252</v>
      </c>
    </row>
    <row r="14" spans="1:5" x14ac:dyDescent="0.3">
      <c r="A14" s="132" t="s">
        <v>284</v>
      </c>
    </row>
    <row r="15" spans="1:5" x14ac:dyDescent="0.3">
      <c r="A15" s="132" t="s">
        <v>324</v>
      </c>
    </row>
    <row r="16" spans="1:5" x14ac:dyDescent="0.3">
      <c r="A16" s="132" t="s">
        <v>328</v>
      </c>
    </row>
    <row r="17" spans="1:1" x14ac:dyDescent="0.3">
      <c r="A17" s="2" t="s">
        <v>329</v>
      </c>
    </row>
  </sheetData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100"/>
  <sheetViews>
    <sheetView tabSelected="1" topLeftCell="A76" zoomScale="85" zoomScaleNormal="85" workbookViewId="0">
      <selection activeCell="I89" sqref="I89"/>
    </sheetView>
  </sheetViews>
  <sheetFormatPr defaultColWidth="9.109375" defaultRowHeight="13.8" x14ac:dyDescent="0.3"/>
  <cols>
    <col min="1" max="1" width="4.5546875" style="2" customWidth="1"/>
    <col min="2" max="2" width="11.6640625" style="2" customWidth="1"/>
    <col min="3" max="3" width="28.6640625" style="2" customWidth="1"/>
    <col min="4" max="4" width="36.33203125" style="2" customWidth="1"/>
    <col min="5" max="5" width="2.5546875" style="2" customWidth="1"/>
    <col min="6" max="6" width="14.6640625" style="2" customWidth="1"/>
    <col min="7" max="7" width="2.5546875" style="2" customWidth="1"/>
    <col min="8" max="8" width="14.6640625" style="2" customWidth="1"/>
    <col min="9" max="16384" width="9.109375" style="2"/>
  </cols>
  <sheetData>
    <row r="1" spans="1:8" x14ac:dyDescent="0.3">
      <c r="A1" s="1" t="s">
        <v>338</v>
      </c>
    </row>
    <row r="2" spans="1:8" x14ac:dyDescent="0.3">
      <c r="A2" s="4" t="s">
        <v>105</v>
      </c>
    </row>
    <row r="3" spans="1:8" x14ac:dyDescent="0.3">
      <c r="A3" s="4" t="s">
        <v>290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</row>
    <row r="6" spans="1:8" x14ac:dyDescent="0.3">
      <c r="A6" s="6"/>
    </row>
    <row r="7" spans="1:8" x14ac:dyDescent="0.3">
      <c r="A7" s="133" t="s">
        <v>91</v>
      </c>
      <c r="B7" s="1" t="s">
        <v>286</v>
      </c>
    </row>
    <row r="8" spans="1:8" x14ac:dyDescent="0.3">
      <c r="A8" s="132"/>
      <c r="B8" s="1" t="s">
        <v>285</v>
      </c>
    </row>
    <row r="9" spans="1:8" x14ac:dyDescent="0.3">
      <c r="B9" s="7" t="s">
        <v>195</v>
      </c>
    </row>
    <row r="11" spans="1:8" x14ac:dyDescent="0.3">
      <c r="A11" s="65"/>
      <c r="B11" s="1" t="s">
        <v>192</v>
      </c>
      <c r="C11" s="1"/>
      <c r="D11" s="3"/>
      <c r="E11" s="3"/>
      <c r="G11" s="3"/>
    </row>
    <row r="12" spans="1:8" x14ac:dyDescent="0.3">
      <c r="A12" s="65"/>
      <c r="B12" s="7" t="s">
        <v>193</v>
      </c>
      <c r="C12" s="7"/>
      <c r="D12" s="3"/>
      <c r="E12" s="3"/>
      <c r="G12" s="3"/>
    </row>
    <row r="13" spans="1:8" x14ac:dyDescent="0.3">
      <c r="A13" s="65"/>
      <c r="B13" s="7"/>
      <c r="C13" s="7"/>
      <c r="D13" s="3"/>
      <c r="E13" s="3"/>
      <c r="G13" s="3"/>
    </row>
    <row r="14" spans="1:8" x14ac:dyDescent="0.3">
      <c r="A14" s="66"/>
      <c r="B14" s="269" t="s">
        <v>179</v>
      </c>
      <c r="C14" s="270"/>
      <c r="D14" s="116" t="s">
        <v>180</v>
      </c>
      <c r="E14" s="116"/>
      <c r="F14" s="116" t="s">
        <v>181</v>
      </c>
      <c r="G14" s="118"/>
      <c r="H14" s="116" t="s">
        <v>183</v>
      </c>
    </row>
    <row r="15" spans="1:8" x14ac:dyDescent="0.3">
      <c r="A15" s="66"/>
      <c r="B15" s="271"/>
      <c r="C15" s="272"/>
      <c r="D15" s="110"/>
      <c r="E15" s="110"/>
      <c r="F15" s="110" t="s">
        <v>182</v>
      </c>
      <c r="G15" s="119"/>
      <c r="H15" s="110"/>
    </row>
    <row r="16" spans="1:8" x14ac:dyDescent="0.3">
      <c r="A16" s="66"/>
      <c r="B16" s="126" t="s">
        <v>184</v>
      </c>
      <c r="C16" s="127"/>
      <c r="D16" s="40"/>
      <c r="E16" s="40"/>
      <c r="F16" s="40"/>
      <c r="G16" s="40"/>
      <c r="H16" s="121"/>
    </row>
    <row r="17" spans="1:8" ht="5.0999999999999996" customHeight="1" x14ac:dyDescent="0.3">
      <c r="A17" s="66"/>
      <c r="B17" s="122"/>
      <c r="C17" s="22"/>
      <c r="D17" s="10"/>
      <c r="E17" s="10"/>
      <c r="F17" s="10"/>
      <c r="G17" s="10"/>
      <c r="H17" s="123"/>
    </row>
    <row r="18" spans="1:8" x14ac:dyDescent="0.3">
      <c r="A18" s="66"/>
      <c r="B18" s="122" t="s">
        <v>190</v>
      </c>
      <c r="C18" s="22"/>
      <c r="D18" s="10"/>
      <c r="E18" s="10"/>
      <c r="F18" s="10"/>
      <c r="G18" s="10"/>
      <c r="H18" s="123"/>
    </row>
    <row r="19" spans="1:8" x14ac:dyDescent="0.3">
      <c r="A19" s="66"/>
      <c r="B19" s="63" t="s">
        <v>256</v>
      </c>
      <c r="C19" s="10"/>
      <c r="D19" s="134" t="s">
        <v>256</v>
      </c>
      <c r="E19" s="10"/>
      <c r="F19" s="134" t="s">
        <v>397</v>
      </c>
      <c r="G19" s="10"/>
      <c r="H19" s="179">
        <v>0.1</v>
      </c>
    </row>
    <row r="20" spans="1:8" x14ac:dyDescent="0.3">
      <c r="A20" s="66"/>
      <c r="B20" s="63" t="s">
        <v>254</v>
      </c>
      <c r="C20" s="10"/>
      <c r="D20" s="134" t="s">
        <v>254</v>
      </c>
      <c r="E20" s="10"/>
      <c r="F20" s="134" t="s">
        <v>397</v>
      </c>
      <c r="G20" s="10"/>
      <c r="H20" s="179">
        <v>0.1</v>
      </c>
    </row>
    <row r="21" spans="1:8" x14ac:dyDescent="0.3">
      <c r="A21" s="66"/>
      <c r="B21" s="63" t="s">
        <v>200</v>
      </c>
      <c r="C21" s="10"/>
      <c r="D21" s="176" t="s">
        <v>200</v>
      </c>
      <c r="E21" s="10"/>
      <c r="F21" s="176" t="s">
        <v>397</v>
      </c>
      <c r="G21" s="10"/>
      <c r="H21" s="180">
        <v>0.1</v>
      </c>
    </row>
    <row r="22" spans="1:8" x14ac:dyDescent="0.3">
      <c r="A22" s="66"/>
      <c r="B22" s="63" t="s">
        <v>198</v>
      </c>
      <c r="C22" s="10"/>
      <c r="D22" s="176" t="s">
        <v>198</v>
      </c>
      <c r="E22" s="10"/>
      <c r="F22" s="176" t="s">
        <v>397</v>
      </c>
      <c r="G22" s="10"/>
      <c r="H22" s="180">
        <v>0.05</v>
      </c>
    </row>
    <row r="23" spans="1:8" x14ac:dyDescent="0.3">
      <c r="A23" s="66"/>
      <c r="B23" s="63" t="s">
        <v>201</v>
      </c>
      <c r="C23" s="10"/>
      <c r="D23" s="176" t="s">
        <v>201</v>
      </c>
      <c r="E23" s="10"/>
      <c r="F23" s="176" t="s">
        <v>436</v>
      </c>
      <c r="G23" s="10"/>
      <c r="H23" s="180">
        <v>0.1</v>
      </c>
    </row>
    <row r="24" spans="1:8" x14ac:dyDescent="0.3">
      <c r="A24" s="66"/>
      <c r="B24" s="63" t="s">
        <v>203</v>
      </c>
      <c r="C24" s="10"/>
      <c r="D24" s="176" t="s">
        <v>203</v>
      </c>
      <c r="E24" s="10"/>
      <c r="F24" s="176" t="s">
        <v>397</v>
      </c>
      <c r="G24" s="10"/>
      <c r="H24" s="180">
        <v>0.1</v>
      </c>
    </row>
    <row r="25" spans="1:8" x14ac:dyDescent="0.3">
      <c r="A25" s="66"/>
      <c r="B25" s="63" t="s">
        <v>204</v>
      </c>
      <c r="C25" s="10"/>
      <c r="D25" s="176" t="s">
        <v>204</v>
      </c>
      <c r="E25" s="10"/>
      <c r="F25" s="176" t="s">
        <v>436</v>
      </c>
      <c r="G25" s="10"/>
      <c r="H25" s="180">
        <v>0.1</v>
      </c>
    </row>
    <row r="26" spans="1:8" x14ac:dyDescent="0.3">
      <c r="A26" s="66"/>
      <c r="B26" s="63" t="s">
        <v>205</v>
      </c>
      <c r="C26" s="10"/>
      <c r="D26" s="176" t="s">
        <v>205</v>
      </c>
      <c r="E26" s="10"/>
      <c r="F26" s="176" t="s">
        <v>397</v>
      </c>
      <c r="G26" s="10"/>
      <c r="H26" s="180">
        <v>0.05</v>
      </c>
    </row>
    <row r="27" spans="1:8" x14ac:dyDescent="0.3">
      <c r="A27" s="66"/>
      <c r="B27" s="63" t="s">
        <v>206</v>
      </c>
      <c r="C27" s="10"/>
      <c r="D27" s="176" t="s">
        <v>206</v>
      </c>
      <c r="E27" s="10"/>
      <c r="F27" s="176" t="s">
        <v>397</v>
      </c>
      <c r="G27" s="10"/>
      <c r="H27" s="180">
        <v>0.05</v>
      </c>
    </row>
    <row r="28" spans="1:8" x14ac:dyDescent="0.3">
      <c r="A28" s="66"/>
      <c r="B28" s="63" t="s">
        <v>207</v>
      </c>
      <c r="C28" s="10"/>
      <c r="D28" s="176" t="s">
        <v>207</v>
      </c>
      <c r="E28" s="10"/>
      <c r="F28" s="176" t="s">
        <v>397</v>
      </c>
      <c r="G28" s="10"/>
      <c r="H28" s="180">
        <v>0.05</v>
      </c>
    </row>
    <row r="29" spans="1:8" x14ac:dyDescent="0.3">
      <c r="A29" s="66"/>
      <c r="B29" s="63" t="s">
        <v>208</v>
      </c>
      <c r="C29" s="10"/>
      <c r="D29" s="176" t="s">
        <v>208</v>
      </c>
      <c r="E29" s="10"/>
      <c r="F29" s="176" t="s">
        <v>397</v>
      </c>
      <c r="G29" s="10"/>
      <c r="H29" s="180">
        <v>0.05</v>
      </c>
    </row>
    <row r="30" spans="1:8" x14ac:dyDescent="0.3">
      <c r="A30" s="66"/>
      <c r="B30" s="63" t="s">
        <v>209</v>
      </c>
      <c r="C30" s="10"/>
      <c r="D30" s="176" t="s">
        <v>209</v>
      </c>
      <c r="E30" s="10"/>
      <c r="F30" s="176" t="s">
        <v>397</v>
      </c>
      <c r="G30" s="10"/>
      <c r="H30" s="180">
        <v>0.05</v>
      </c>
    </row>
    <row r="31" spans="1:8" x14ac:dyDescent="0.3">
      <c r="A31" s="66"/>
      <c r="B31" s="63" t="s">
        <v>210</v>
      </c>
      <c r="C31" s="10"/>
      <c r="D31" s="176" t="s">
        <v>210</v>
      </c>
      <c r="E31" s="10"/>
      <c r="F31" s="176" t="s">
        <v>397</v>
      </c>
      <c r="G31" s="10"/>
      <c r="H31" s="180">
        <v>0.05</v>
      </c>
    </row>
    <row r="32" spans="1:8" x14ac:dyDescent="0.3">
      <c r="A32" s="66"/>
      <c r="B32" s="63" t="s">
        <v>202</v>
      </c>
      <c r="C32" s="10"/>
      <c r="D32" s="176" t="s">
        <v>202</v>
      </c>
      <c r="E32" s="10"/>
      <c r="F32" s="176" t="s">
        <v>397</v>
      </c>
      <c r="G32" s="10"/>
      <c r="H32" s="180">
        <v>0.05</v>
      </c>
    </row>
    <row r="33" spans="1:8" x14ac:dyDescent="0.3">
      <c r="A33" s="66"/>
      <c r="B33" s="63" t="s">
        <v>211</v>
      </c>
      <c r="C33" s="10"/>
      <c r="D33" s="176" t="s">
        <v>211</v>
      </c>
      <c r="E33" s="10"/>
      <c r="F33" s="176" t="s">
        <v>436</v>
      </c>
      <c r="G33" s="10"/>
      <c r="H33" s="180">
        <v>0.1</v>
      </c>
    </row>
    <row r="34" spans="1:8" x14ac:dyDescent="0.3">
      <c r="A34" s="66"/>
      <c r="B34" s="63" t="s">
        <v>212</v>
      </c>
      <c r="C34" s="10"/>
      <c r="D34" s="176" t="s">
        <v>212</v>
      </c>
      <c r="E34" s="10"/>
      <c r="F34" s="176" t="s">
        <v>397</v>
      </c>
      <c r="G34" s="10"/>
      <c r="H34" s="180">
        <v>0.05</v>
      </c>
    </row>
    <row r="35" spans="1:8" x14ac:dyDescent="0.3">
      <c r="A35" s="66"/>
      <c r="B35" s="63" t="s">
        <v>199</v>
      </c>
      <c r="C35" s="10"/>
      <c r="D35" s="176" t="s">
        <v>199</v>
      </c>
      <c r="E35" s="10"/>
      <c r="F35" s="176" t="s">
        <v>397</v>
      </c>
      <c r="G35" s="10"/>
      <c r="H35" s="180">
        <v>0.05</v>
      </c>
    </row>
    <row r="36" spans="1:8" x14ac:dyDescent="0.3">
      <c r="A36" s="66"/>
      <c r="B36" s="63" t="s">
        <v>213</v>
      </c>
      <c r="C36" s="10"/>
      <c r="D36" s="176" t="s">
        <v>213</v>
      </c>
      <c r="E36" s="10"/>
      <c r="F36" s="176" t="s">
        <v>397</v>
      </c>
      <c r="G36" s="10"/>
      <c r="H36" s="180">
        <v>0.05</v>
      </c>
    </row>
    <row r="37" spans="1:8" x14ac:dyDescent="0.3">
      <c r="A37" s="66"/>
      <c r="B37" s="63" t="s">
        <v>214</v>
      </c>
      <c r="C37" s="10"/>
      <c r="D37" s="176" t="s">
        <v>214</v>
      </c>
      <c r="E37" s="10"/>
      <c r="F37" s="176" t="s">
        <v>397</v>
      </c>
      <c r="G37" s="10"/>
      <c r="H37" s="180">
        <v>0.05</v>
      </c>
    </row>
    <row r="38" spans="1:8" x14ac:dyDescent="0.3">
      <c r="A38" s="66"/>
      <c r="B38" s="63" t="s">
        <v>215</v>
      </c>
      <c r="C38" s="10"/>
      <c r="D38" s="176" t="s">
        <v>215</v>
      </c>
      <c r="E38" s="10"/>
      <c r="F38" s="176" t="s">
        <v>397</v>
      </c>
      <c r="G38" s="10"/>
      <c r="H38" s="180">
        <v>0.05</v>
      </c>
    </row>
    <row r="39" spans="1:8" x14ac:dyDescent="0.3">
      <c r="A39" s="66"/>
      <c r="B39" s="63" t="s">
        <v>216</v>
      </c>
      <c r="C39" s="10"/>
      <c r="D39" s="176" t="s">
        <v>216</v>
      </c>
      <c r="E39" s="10"/>
      <c r="F39" s="176" t="s">
        <v>436</v>
      </c>
      <c r="G39" s="10"/>
      <c r="H39" s="180">
        <v>0.1</v>
      </c>
    </row>
    <row r="40" spans="1:8" x14ac:dyDescent="0.3">
      <c r="A40" s="66"/>
      <c r="B40" s="63" t="s">
        <v>217</v>
      </c>
      <c r="C40" s="10"/>
      <c r="D40" s="176" t="s">
        <v>217</v>
      </c>
      <c r="E40" s="10"/>
      <c r="F40" s="176" t="s">
        <v>397</v>
      </c>
      <c r="G40" s="10"/>
      <c r="H40" s="180">
        <v>0.05</v>
      </c>
    </row>
    <row r="41" spans="1:8" x14ac:dyDescent="0.3">
      <c r="A41" s="66"/>
      <c r="B41" s="63" t="s">
        <v>218</v>
      </c>
      <c r="C41" s="10"/>
      <c r="D41" s="176" t="s">
        <v>218</v>
      </c>
      <c r="E41" s="10"/>
      <c r="F41" s="176" t="s">
        <v>397</v>
      </c>
      <c r="G41" s="10"/>
      <c r="H41" s="180">
        <v>0.05</v>
      </c>
    </row>
    <row r="42" spans="1:8" x14ac:dyDescent="0.3">
      <c r="A42" s="66"/>
      <c r="B42" s="63" t="s">
        <v>219</v>
      </c>
      <c r="C42" s="10"/>
      <c r="D42" s="176" t="s">
        <v>219</v>
      </c>
      <c r="E42" s="10"/>
      <c r="F42" s="176" t="s">
        <v>397</v>
      </c>
      <c r="G42" s="10"/>
      <c r="H42" s="180">
        <v>0.05</v>
      </c>
    </row>
    <row r="43" spans="1:8" x14ac:dyDescent="0.3">
      <c r="A43" s="66"/>
      <c r="B43" s="63" t="s">
        <v>220</v>
      </c>
      <c r="C43" s="10"/>
      <c r="D43" s="176" t="s">
        <v>220</v>
      </c>
      <c r="E43" s="10"/>
      <c r="F43" s="176" t="s">
        <v>436</v>
      </c>
      <c r="G43" s="10"/>
      <c r="H43" s="180">
        <v>0.1</v>
      </c>
    </row>
    <row r="44" spans="1:8" x14ac:dyDescent="0.3">
      <c r="A44" s="66"/>
      <c r="B44" s="63" t="s">
        <v>255</v>
      </c>
      <c r="C44" s="10"/>
      <c r="D44" s="176" t="s">
        <v>255</v>
      </c>
      <c r="E44" s="10"/>
      <c r="F44" s="176" t="s">
        <v>436</v>
      </c>
      <c r="G44" s="10"/>
      <c r="H44" s="180">
        <v>0.1</v>
      </c>
    </row>
    <row r="45" spans="1:8" x14ac:dyDescent="0.3">
      <c r="A45" s="66"/>
      <c r="B45" s="63" t="s">
        <v>222</v>
      </c>
      <c r="C45" s="10"/>
      <c r="D45" s="176" t="s">
        <v>222</v>
      </c>
      <c r="E45" s="10"/>
      <c r="F45" s="176" t="s">
        <v>436</v>
      </c>
      <c r="G45" s="10"/>
      <c r="H45" s="180">
        <v>0.1</v>
      </c>
    </row>
    <row r="46" spans="1:8" x14ac:dyDescent="0.3">
      <c r="A46" s="66"/>
      <c r="B46" s="63" t="s">
        <v>441</v>
      </c>
      <c r="C46" s="10"/>
      <c r="D46" s="178" t="s">
        <v>441</v>
      </c>
      <c r="E46" s="10"/>
      <c r="F46" s="178" t="s">
        <v>397</v>
      </c>
      <c r="G46" s="10"/>
      <c r="H46" s="181">
        <v>0.1</v>
      </c>
    </row>
    <row r="47" spans="1:8" x14ac:dyDescent="0.3">
      <c r="A47" s="66"/>
      <c r="B47" s="63" t="s">
        <v>393</v>
      </c>
      <c r="C47" s="10"/>
      <c r="D47" s="178" t="s">
        <v>393</v>
      </c>
      <c r="E47" s="10"/>
      <c r="F47" s="178" t="s">
        <v>397</v>
      </c>
      <c r="G47" s="10"/>
      <c r="H47" s="181">
        <v>0.05</v>
      </c>
    </row>
    <row r="48" spans="1:8" x14ac:dyDescent="0.3">
      <c r="A48" s="66"/>
      <c r="B48" s="63" t="s">
        <v>392</v>
      </c>
      <c r="C48" s="10"/>
      <c r="D48" s="178" t="s">
        <v>392</v>
      </c>
      <c r="E48" s="10"/>
      <c r="F48" s="178" t="s">
        <v>397</v>
      </c>
      <c r="G48" s="10"/>
      <c r="H48" s="181">
        <v>0.1</v>
      </c>
    </row>
    <row r="49" spans="1:8" x14ac:dyDescent="0.3">
      <c r="A49" s="66"/>
      <c r="B49" s="63"/>
      <c r="C49" s="10"/>
      <c r="D49" s="40"/>
      <c r="E49" s="10"/>
      <c r="F49" s="40"/>
      <c r="G49" s="10"/>
      <c r="H49" s="121"/>
    </row>
    <row r="50" spans="1:8" x14ac:dyDescent="0.3">
      <c r="A50" s="66"/>
      <c r="B50" s="122" t="s">
        <v>74</v>
      </c>
      <c r="C50" s="22"/>
      <c r="D50" s="10"/>
      <c r="E50" s="10"/>
      <c r="F50" s="10"/>
      <c r="G50" s="10"/>
      <c r="H50" s="123"/>
    </row>
    <row r="51" spans="1:8" x14ac:dyDescent="0.3">
      <c r="A51" s="66"/>
      <c r="B51" s="63" t="s">
        <v>332</v>
      </c>
      <c r="C51" s="10"/>
      <c r="D51" s="182" t="s">
        <v>332</v>
      </c>
      <c r="E51" s="10"/>
      <c r="F51" s="182" t="s">
        <v>404</v>
      </c>
      <c r="G51" s="10"/>
      <c r="H51" s="183">
        <v>0.12</v>
      </c>
    </row>
    <row r="52" spans="1:8" x14ac:dyDescent="0.3">
      <c r="A52" s="66"/>
      <c r="B52" s="63"/>
      <c r="C52" s="10"/>
      <c r="D52" s="40"/>
      <c r="E52" s="10"/>
      <c r="F52" s="40"/>
      <c r="G52" s="10"/>
      <c r="H52" s="121"/>
    </row>
    <row r="53" spans="1:8" x14ac:dyDescent="0.3">
      <c r="A53" s="66"/>
      <c r="B53" s="122" t="s">
        <v>187</v>
      </c>
      <c r="C53" s="22"/>
      <c r="D53" s="10"/>
      <c r="E53" s="10"/>
      <c r="F53" s="10"/>
      <c r="G53" s="10"/>
      <c r="H53" s="123"/>
    </row>
    <row r="54" spans="1:8" x14ac:dyDescent="0.3">
      <c r="A54" s="66"/>
      <c r="B54" s="63" t="s">
        <v>258</v>
      </c>
      <c r="C54" s="10"/>
      <c r="D54" s="182" t="s">
        <v>258</v>
      </c>
      <c r="E54" s="10"/>
      <c r="F54" s="182" t="s">
        <v>404</v>
      </c>
      <c r="G54" s="10"/>
      <c r="H54" s="183">
        <v>0.15</v>
      </c>
    </row>
    <row r="55" spans="1:8" x14ac:dyDescent="0.3">
      <c r="A55" s="66"/>
      <c r="B55" s="63" t="s">
        <v>257</v>
      </c>
      <c r="C55" s="10"/>
      <c r="D55" s="178" t="s">
        <v>257</v>
      </c>
      <c r="E55" s="10"/>
      <c r="F55" s="178" t="s">
        <v>404</v>
      </c>
      <c r="G55" s="10"/>
      <c r="H55" s="181">
        <v>0.15</v>
      </c>
    </row>
    <row r="56" spans="1:8" x14ac:dyDescent="0.3">
      <c r="A56" s="66"/>
      <c r="B56" s="63" t="s">
        <v>188</v>
      </c>
      <c r="C56" s="10"/>
      <c r="D56" s="178" t="s">
        <v>188</v>
      </c>
      <c r="E56" s="10"/>
      <c r="F56" s="178" t="s">
        <v>404</v>
      </c>
      <c r="G56" s="10"/>
      <c r="H56" s="181">
        <v>0.15</v>
      </c>
    </row>
    <row r="57" spans="1:8" x14ac:dyDescent="0.3">
      <c r="A57" s="66"/>
      <c r="B57" s="63" t="s">
        <v>259</v>
      </c>
      <c r="C57" s="10"/>
      <c r="D57" s="178" t="s">
        <v>259</v>
      </c>
      <c r="E57" s="10"/>
      <c r="F57" s="178" t="s">
        <v>404</v>
      </c>
      <c r="G57" s="10"/>
      <c r="H57" s="181">
        <v>0.15</v>
      </c>
    </row>
    <row r="58" spans="1:8" x14ac:dyDescent="0.3">
      <c r="A58" s="66"/>
      <c r="B58" s="63"/>
      <c r="C58" s="10"/>
      <c r="D58" s="40"/>
      <c r="E58" s="10"/>
      <c r="F58" s="40"/>
      <c r="G58" s="10"/>
      <c r="H58" s="121"/>
    </row>
    <row r="59" spans="1:8" x14ac:dyDescent="0.3">
      <c r="A59" s="66"/>
      <c r="B59" s="125" t="s">
        <v>185</v>
      </c>
      <c r="C59" s="128"/>
      <c r="D59" s="10"/>
      <c r="E59" s="10"/>
      <c r="F59" s="10"/>
      <c r="G59" s="10"/>
      <c r="H59" s="123"/>
    </row>
    <row r="60" spans="1:8" ht="5.0999999999999996" customHeight="1" x14ac:dyDescent="0.3">
      <c r="A60" s="66"/>
      <c r="B60" s="124"/>
      <c r="C60" s="129"/>
      <c r="D60" s="10"/>
      <c r="E60" s="10"/>
      <c r="F60" s="10"/>
      <c r="G60" s="10"/>
      <c r="H60" s="123"/>
    </row>
    <row r="61" spans="1:8" x14ac:dyDescent="0.3">
      <c r="A61" s="66"/>
      <c r="B61" s="122" t="s">
        <v>190</v>
      </c>
      <c r="C61" s="22"/>
      <c r="D61" s="10"/>
      <c r="E61" s="10"/>
      <c r="F61" s="10"/>
      <c r="G61" s="10"/>
      <c r="H61" s="123"/>
    </row>
    <row r="62" spans="1:8" x14ac:dyDescent="0.3">
      <c r="A62" s="66"/>
      <c r="B62" s="63" t="s">
        <v>244</v>
      </c>
      <c r="C62" s="10"/>
      <c r="D62" s="134" t="s">
        <v>244</v>
      </c>
      <c r="E62" s="10"/>
      <c r="F62" s="134" t="s">
        <v>404</v>
      </c>
      <c r="G62" s="10"/>
      <c r="H62" s="179">
        <v>0.05</v>
      </c>
    </row>
    <row r="63" spans="1:8" x14ac:dyDescent="0.3">
      <c r="A63" s="66"/>
      <c r="B63" s="63" t="s">
        <v>223</v>
      </c>
      <c r="C63" s="10"/>
      <c r="D63" s="176" t="s">
        <v>223</v>
      </c>
      <c r="E63" s="10"/>
      <c r="F63" s="176" t="s">
        <v>404</v>
      </c>
      <c r="G63" s="10"/>
      <c r="H63" s="180">
        <v>0.05</v>
      </c>
    </row>
    <row r="64" spans="1:8" x14ac:dyDescent="0.3">
      <c r="A64" s="66"/>
      <c r="B64" s="63" t="s">
        <v>224</v>
      </c>
      <c r="C64" s="10"/>
      <c r="D64" s="176" t="s">
        <v>224</v>
      </c>
      <c r="E64" s="10"/>
      <c r="F64" s="176" t="s">
        <v>404</v>
      </c>
      <c r="G64" s="10"/>
      <c r="H64" s="180">
        <v>0.1</v>
      </c>
    </row>
    <row r="65" spans="1:10" x14ac:dyDescent="0.3">
      <c r="A65" s="66"/>
      <c r="B65" s="63" t="s">
        <v>225</v>
      </c>
      <c r="C65" s="10"/>
      <c r="D65" s="176" t="s">
        <v>225</v>
      </c>
      <c r="E65" s="10"/>
      <c r="F65" s="176" t="s">
        <v>404</v>
      </c>
      <c r="G65" s="10"/>
      <c r="H65" s="180">
        <v>0.05</v>
      </c>
    </row>
    <row r="66" spans="1:10" ht="12.6" customHeight="1" x14ac:dyDescent="0.3">
      <c r="A66" s="66"/>
      <c r="B66" s="63" t="s">
        <v>442</v>
      </c>
      <c r="C66" s="10"/>
      <c r="D66" s="178" t="s">
        <v>442</v>
      </c>
      <c r="E66" s="10"/>
      <c r="F66" s="178" t="s">
        <v>404</v>
      </c>
      <c r="G66" s="10"/>
      <c r="H66" s="181">
        <v>0.05</v>
      </c>
      <c r="J66" s="197"/>
    </row>
    <row r="67" spans="1:10" x14ac:dyDescent="0.3">
      <c r="A67" s="66"/>
      <c r="B67" s="63" t="s">
        <v>189</v>
      </c>
      <c r="C67" s="10"/>
      <c r="D67" s="178"/>
      <c r="E67" s="10"/>
      <c r="F67" s="178"/>
      <c r="G67" s="10"/>
      <c r="H67" s="181"/>
    </row>
    <row r="68" spans="1:10" x14ac:dyDescent="0.3">
      <c r="A68" s="66"/>
      <c r="B68" s="63" t="s">
        <v>189</v>
      </c>
      <c r="C68" s="10"/>
      <c r="D68" s="178"/>
      <c r="E68" s="10"/>
      <c r="F68" s="178"/>
      <c r="G68" s="10"/>
      <c r="H68" s="181"/>
    </row>
    <row r="69" spans="1:10" x14ac:dyDescent="0.3">
      <c r="A69" s="66"/>
      <c r="B69" s="196"/>
      <c r="C69" s="10"/>
      <c r="D69" s="178"/>
      <c r="E69" s="10"/>
      <c r="F69" s="178"/>
      <c r="G69" s="10"/>
      <c r="H69" s="181"/>
    </row>
    <row r="70" spans="1:10" ht="13.35" customHeight="1" x14ac:dyDescent="0.3">
      <c r="A70" s="66"/>
      <c r="B70" s="122" t="s">
        <v>187</v>
      </c>
      <c r="C70" s="22"/>
      <c r="D70" s="10"/>
      <c r="E70" s="10"/>
      <c r="F70" s="10"/>
      <c r="G70" s="10"/>
      <c r="H70" s="123"/>
    </row>
    <row r="71" spans="1:10" x14ac:dyDescent="0.3">
      <c r="A71" s="66"/>
      <c r="B71" s="63" t="s">
        <v>260</v>
      </c>
      <c r="C71" s="10"/>
      <c r="D71" s="134"/>
      <c r="E71" s="10"/>
      <c r="F71" s="134"/>
      <c r="G71" s="10"/>
      <c r="H71" s="179"/>
    </row>
    <row r="72" spans="1:10" x14ac:dyDescent="0.3">
      <c r="A72" s="66"/>
      <c r="B72" s="63" t="s">
        <v>188</v>
      </c>
      <c r="C72" s="10"/>
      <c r="D72" s="176"/>
      <c r="E72" s="10"/>
      <c r="F72" s="176"/>
      <c r="G72" s="10"/>
      <c r="H72" s="180"/>
    </row>
    <row r="73" spans="1:10" x14ac:dyDescent="0.3">
      <c r="A73" s="66"/>
      <c r="B73" s="63" t="s">
        <v>189</v>
      </c>
      <c r="C73" s="10"/>
      <c r="D73" s="176"/>
      <c r="E73" s="10"/>
      <c r="F73" s="176"/>
      <c r="G73" s="10"/>
      <c r="H73" s="180"/>
    </row>
    <row r="74" spans="1:10" x14ac:dyDescent="0.3">
      <c r="A74" s="66"/>
      <c r="B74" s="63" t="s">
        <v>189</v>
      </c>
      <c r="C74" s="10"/>
      <c r="D74" s="176"/>
      <c r="E74" s="10"/>
      <c r="F74" s="176"/>
      <c r="G74" s="10"/>
      <c r="H74" s="180"/>
    </row>
    <row r="75" spans="1:10" x14ac:dyDescent="0.3">
      <c r="A75" s="66"/>
      <c r="B75" s="64"/>
      <c r="C75" s="9"/>
      <c r="D75" s="41"/>
      <c r="E75" s="9"/>
      <c r="F75" s="41"/>
      <c r="G75" s="9"/>
      <c r="H75" s="120"/>
    </row>
    <row r="76" spans="1:10" x14ac:dyDescent="0.3">
      <c r="A76" s="66"/>
    </row>
    <row r="77" spans="1:10" x14ac:dyDescent="0.3">
      <c r="A77" s="65"/>
      <c r="B77" s="1" t="s">
        <v>194</v>
      </c>
      <c r="C77" s="1"/>
      <c r="D77" s="3"/>
      <c r="E77" s="3"/>
      <c r="G77" s="3"/>
    </row>
    <row r="78" spans="1:10" x14ac:dyDescent="0.3">
      <c r="A78" s="3"/>
      <c r="D78" s="3"/>
      <c r="E78" s="3"/>
      <c r="G78" s="3"/>
    </row>
    <row r="79" spans="1:10" x14ac:dyDescent="0.3">
      <c r="A79" s="3"/>
      <c r="B79" s="2" t="s">
        <v>56</v>
      </c>
      <c r="C79" s="184">
        <v>1759964.7107644</v>
      </c>
      <c r="D79" s="3"/>
      <c r="E79" s="60"/>
      <c r="G79" s="3"/>
    </row>
    <row r="80" spans="1:10" x14ac:dyDescent="0.3">
      <c r="A80" s="3"/>
      <c r="B80" s="2" t="s">
        <v>57</v>
      </c>
      <c r="C80" s="184">
        <v>1872426.7081317401</v>
      </c>
      <c r="D80" s="3"/>
      <c r="E80" s="60"/>
      <c r="G80" s="3"/>
    </row>
    <row r="81" spans="1:7" x14ac:dyDescent="0.3">
      <c r="A81" s="3"/>
      <c r="B81" s="2" t="s">
        <v>58</v>
      </c>
      <c r="C81" s="184">
        <v>1917259.2661738337</v>
      </c>
      <c r="D81" s="3"/>
      <c r="E81" s="60"/>
      <c r="G81" s="3"/>
    </row>
    <row r="82" spans="1:7" x14ac:dyDescent="0.3">
      <c r="A82" s="3"/>
      <c r="B82" s="2" t="s">
        <v>87</v>
      </c>
      <c r="C82" s="184">
        <v>2009208.6131738836</v>
      </c>
      <c r="D82" s="3"/>
      <c r="E82" s="60"/>
      <c r="G82" s="3"/>
    </row>
    <row r="83" spans="1:7" x14ac:dyDescent="0.3">
      <c r="A83" s="3"/>
      <c r="B83" s="2" t="s">
        <v>166</v>
      </c>
      <c r="C83" s="184">
        <v>2057481.5103935944</v>
      </c>
      <c r="D83" s="3"/>
      <c r="E83" s="60"/>
      <c r="G83" s="3"/>
    </row>
    <row r="84" spans="1:7" x14ac:dyDescent="0.3">
      <c r="A84" s="3"/>
      <c r="B84" s="2" t="s">
        <v>167</v>
      </c>
      <c r="C84" s="184">
        <v>2098193.0332763181</v>
      </c>
      <c r="D84" s="3"/>
      <c r="E84" s="60"/>
      <c r="G84" s="3"/>
    </row>
    <row r="85" spans="1:7" x14ac:dyDescent="0.3">
      <c r="A85" s="3"/>
      <c r="B85" s="2" t="s">
        <v>168</v>
      </c>
      <c r="C85" s="184">
        <v>2139751.5185079561</v>
      </c>
      <c r="D85" s="3"/>
      <c r="E85" s="60"/>
      <c r="G85" s="3"/>
    </row>
    <row r="86" spans="1:7" x14ac:dyDescent="0.3">
      <c r="A86" s="3"/>
      <c r="B86" s="2" t="s">
        <v>169</v>
      </c>
      <c r="C86" s="184">
        <v>2212175.3460433343</v>
      </c>
      <c r="D86" s="3"/>
      <c r="E86" s="60"/>
      <c r="G86" s="3"/>
    </row>
    <row r="87" spans="1:7" x14ac:dyDescent="0.3">
      <c r="A87" s="3"/>
      <c r="B87" s="2" t="s">
        <v>170</v>
      </c>
      <c r="C87" s="184">
        <v>2282483.311245122</v>
      </c>
      <c r="D87" s="3"/>
      <c r="E87" s="60"/>
      <c r="G87" s="3"/>
    </row>
    <row r="88" spans="1:7" x14ac:dyDescent="0.3">
      <c r="A88" s="3"/>
      <c r="B88" s="2" t="s">
        <v>171</v>
      </c>
      <c r="C88" s="184">
        <v>2352694.6346721258</v>
      </c>
      <c r="D88" s="3"/>
      <c r="E88" s="60"/>
      <c r="G88" s="3"/>
    </row>
    <row r="89" spans="1:7" x14ac:dyDescent="0.3">
      <c r="A89" s="3"/>
      <c r="B89" s="2" t="s">
        <v>335</v>
      </c>
      <c r="C89" s="184"/>
      <c r="D89" s="3"/>
      <c r="E89" s="60"/>
      <c r="G89" s="3"/>
    </row>
    <row r="90" spans="1:7" x14ac:dyDescent="0.3">
      <c r="A90" s="3"/>
      <c r="B90" s="2" t="s">
        <v>335</v>
      </c>
      <c r="C90" s="184"/>
      <c r="D90" s="3"/>
      <c r="E90" s="60"/>
      <c r="G90" s="3"/>
    </row>
    <row r="93" spans="1:7" x14ac:dyDescent="0.3">
      <c r="B93" s="12" t="s">
        <v>309</v>
      </c>
      <c r="C93" s="5"/>
      <c r="D93" s="5"/>
      <c r="E93" s="5"/>
      <c r="F93" s="5"/>
      <c r="G93" s="5"/>
    </row>
    <row r="94" spans="1:7" x14ac:dyDescent="0.3">
      <c r="B94" s="12" t="s">
        <v>310</v>
      </c>
      <c r="C94" s="5"/>
      <c r="D94" s="5"/>
      <c r="E94" s="5"/>
      <c r="F94" s="5"/>
      <c r="G94" s="5"/>
    </row>
    <row r="95" spans="1:7" x14ac:dyDescent="0.3">
      <c r="B95" s="268" t="s">
        <v>314</v>
      </c>
      <c r="C95" s="5"/>
      <c r="D95" s="5"/>
      <c r="E95" s="5"/>
      <c r="F95" s="5"/>
      <c r="G95" s="5"/>
    </row>
    <row r="96" spans="1:7" x14ac:dyDescent="0.3">
      <c r="B96" s="5" t="s">
        <v>311</v>
      </c>
      <c r="C96" s="5" t="s">
        <v>462</v>
      </c>
      <c r="D96" s="5"/>
      <c r="E96" s="5"/>
      <c r="F96" s="5"/>
      <c r="G96" s="5"/>
    </row>
    <row r="97" spans="2:7" x14ac:dyDescent="0.3">
      <c r="B97" s="5"/>
      <c r="C97" s="5"/>
      <c r="D97" s="5"/>
      <c r="E97" s="5"/>
      <c r="F97" s="5"/>
      <c r="G97" s="5"/>
    </row>
    <row r="98" spans="2:7" x14ac:dyDescent="0.3">
      <c r="B98" s="5" t="s">
        <v>312</v>
      </c>
      <c r="C98" s="5" t="s">
        <v>463</v>
      </c>
      <c r="D98" s="5"/>
      <c r="E98" s="5"/>
      <c r="F98" s="5"/>
      <c r="G98" s="5"/>
    </row>
    <row r="99" spans="2:7" x14ac:dyDescent="0.3">
      <c r="B99" s="5"/>
      <c r="C99" s="5"/>
      <c r="D99" s="5"/>
      <c r="E99" s="5"/>
      <c r="F99" s="5"/>
      <c r="G99" s="5"/>
    </row>
    <row r="100" spans="2:7" x14ac:dyDescent="0.3">
      <c r="B100" s="5" t="s">
        <v>313</v>
      </c>
      <c r="C100" s="5" t="s">
        <v>464</v>
      </c>
      <c r="D100" s="5"/>
      <c r="E100" s="5"/>
      <c r="F100" s="5"/>
      <c r="G100" s="5"/>
    </row>
  </sheetData>
  <mergeCells count="2">
    <mergeCell ref="B15:C15"/>
    <mergeCell ref="B14:C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X259"/>
  <sheetViews>
    <sheetView zoomScale="70" zoomScaleNormal="70" workbookViewId="0">
      <selection activeCell="X29" sqref="X29"/>
    </sheetView>
  </sheetViews>
  <sheetFormatPr defaultColWidth="9.109375" defaultRowHeight="13.8" x14ac:dyDescent="0.3"/>
  <cols>
    <col min="1" max="1" width="9.5546875" style="5" customWidth="1"/>
    <col min="2" max="2" width="39.88671875" style="5" customWidth="1"/>
    <col min="3" max="3" width="20" style="5" customWidth="1"/>
    <col min="4" max="4" width="8.6640625" style="5" customWidth="1"/>
    <col min="5" max="5" width="14" style="5" bestFit="1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164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">
        <v>164</v>
      </c>
      <c r="H3" s="141"/>
      <c r="I3" s="141"/>
      <c r="V3" s="67"/>
    </row>
    <row r="4" spans="1:22" ht="12.75" customHeight="1" x14ac:dyDescent="0.3">
      <c r="A4" s="48" t="s">
        <v>230</v>
      </c>
      <c r="B4" s="134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48"/>
      <c r="B5" s="144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f>114+114</f>
        <v>228</v>
      </c>
      <c r="D8" s="38"/>
      <c r="E8" s="134">
        <f>+C8</f>
        <v>228</v>
      </c>
      <c r="F8" s="38"/>
      <c r="G8" s="134">
        <f>+E8</f>
        <v>228</v>
      </c>
      <c r="H8" s="38"/>
      <c r="I8" s="134">
        <f>+G8</f>
        <v>228</v>
      </c>
      <c r="J8" s="38"/>
      <c r="K8" s="134">
        <f>+I8</f>
        <v>228</v>
      </c>
      <c r="L8" s="38"/>
      <c r="M8" s="134">
        <f>+K8</f>
        <v>228</v>
      </c>
      <c r="N8" s="38"/>
      <c r="O8" s="134">
        <f>+M8</f>
        <v>228</v>
      </c>
      <c r="P8" s="38"/>
      <c r="Q8" s="134">
        <f>+O8</f>
        <v>228</v>
      </c>
      <c r="R8" s="38"/>
      <c r="S8" s="134">
        <f>+Q8</f>
        <v>228</v>
      </c>
      <c r="T8" s="38"/>
      <c r="U8" s="134">
        <f>+S8</f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80</v>
      </c>
      <c r="B10" s="38"/>
      <c r="C10" s="247">
        <v>450288</v>
      </c>
      <c r="D10" s="38"/>
      <c r="E10" s="247">
        <v>365299.33333333337</v>
      </c>
      <c r="F10" s="38"/>
      <c r="G10" s="134">
        <v>376022</v>
      </c>
      <c r="H10" s="38"/>
      <c r="I10" s="247">
        <v>387302.66000000003</v>
      </c>
      <c r="J10" s="248"/>
      <c r="K10" s="247">
        <v>398921.73980000004</v>
      </c>
      <c r="L10" s="248"/>
      <c r="M10" s="247">
        <v>410889.39199400006</v>
      </c>
      <c r="N10" s="248"/>
      <c r="O10" s="247">
        <v>423216.07375382009</v>
      </c>
      <c r="P10" s="248"/>
      <c r="Q10" s="247">
        <v>435912.55596643471</v>
      </c>
      <c r="R10" s="248"/>
      <c r="S10" s="247">
        <v>448989.93264542776</v>
      </c>
      <c r="T10" s="248"/>
      <c r="U10" s="247">
        <v>462459.63062479062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81</v>
      </c>
      <c r="B12" s="38"/>
      <c r="C12" s="135">
        <v>2.2844512578616354</v>
      </c>
      <c r="D12" s="38"/>
      <c r="E12" s="135">
        <v>2.2264689140777696</v>
      </c>
      <c r="F12" s="38"/>
      <c r="G12" s="135">
        <v>2.2252446846195166</v>
      </c>
      <c r="H12" s="38"/>
      <c r="I12" s="135">
        <v>2.4935171503133997</v>
      </c>
      <c r="J12" s="38"/>
      <c r="K12" s="135">
        <v>2.4693082459414262</v>
      </c>
      <c r="L12" s="38"/>
      <c r="M12" s="135">
        <v>2.445334379475975</v>
      </c>
      <c r="N12" s="38"/>
      <c r="O12" s="135">
        <v>2.5945642167810279</v>
      </c>
      <c r="P12" s="38"/>
      <c r="Q12" s="135">
        <v>2.5693742729287847</v>
      </c>
      <c r="R12" s="38"/>
      <c r="S12" s="135">
        <v>2.5444288916382143</v>
      </c>
      <c r="T12" s="38"/>
      <c r="U12" s="135">
        <v>2.5757196029269682</v>
      </c>
      <c r="V12" s="38"/>
    </row>
    <row r="13" spans="1:22" ht="12.75" customHeight="1" x14ac:dyDescent="0.3">
      <c r="A13" s="38" t="s">
        <v>82</v>
      </c>
      <c r="B13" s="38"/>
      <c r="C13" s="148">
        <v>8.2618042025250098</v>
      </c>
      <c r="D13" s="149"/>
      <c r="E13" s="148">
        <v>7.8833546226318933</v>
      </c>
      <c r="F13" s="149"/>
      <c r="G13" s="148">
        <v>8.9034376434188793</v>
      </c>
      <c r="H13" s="149"/>
      <c r="I13" s="148">
        <v>8.9468690465575094</v>
      </c>
      <c r="J13" s="149"/>
      <c r="K13" s="148">
        <v>8.9905123101992537</v>
      </c>
      <c r="L13" s="149"/>
      <c r="M13" s="148">
        <v>9.0343684678099834</v>
      </c>
      <c r="N13" s="149"/>
      <c r="O13" s="148">
        <v>9.0784385578968632</v>
      </c>
      <c r="P13" s="149"/>
      <c r="Q13" s="148">
        <v>9.122723624032945</v>
      </c>
      <c r="R13" s="149"/>
      <c r="S13" s="148">
        <v>9.1672247148818879</v>
      </c>
      <c r="T13" s="149"/>
      <c r="U13" s="148">
        <v>9.2119428842227755</v>
      </c>
      <c r="V13" s="38"/>
    </row>
    <row r="14" spans="1:22" ht="12.75" customHeight="1" x14ac:dyDescent="0.3">
      <c r="A14" s="38"/>
      <c r="B14" s="38"/>
      <c r="C14" s="253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253"/>
      <c r="H15" s="253"/>
      <c r="I15" s="253"/>
      <c r="J15" s="253"/>
      <c r="K15" s="253"/>
      <c r="L15" s="253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136">
        <v>596692.19999999995</v>
      </c>
      <c r="D19" s="103">
        <f>IFERROR(C19/C$28,0)</f>
        <v>0.10905257894353042</v>
      </c>
      <c r="E19" s="136">
        <v>396270.39999999997</v>
      </c>
      <c r="F19" s="103">
        <f>IFERROR(E19/E$28,0)</f>
        <v>0.11206086069056477</v>
      </c>
      <c r="G19" s="136">
        <v>404195.80799999996</v>
      </c>
      <c r="H19" s="103">
        <f>IFERROR(G19/G$28,0)</f>
        <v>0.11110372342180058</v>
      </c>
      <c r="I19" s="136">
        <v>412279.72415999998</v>
      </c>
      <c r="J19" s="103">
        <f>IFERROR(I19/I$28,0)</f>
        <v>8.9649615691732604E-2</v>
      </c>
      <c r="K19" s="136">
        <v>420525.31864319998</v>
      </c>
      <c r="L19" s="103">
        <f>IFERROR(K19/K$28,0)</f>
        <v>8.9649615691732576E-2</v>
      </c>
      <c r="M19" s="136">
        <v>428935.82501606399</v>
      </c>
      <c r="N19" s="103">
        <f>IFERROR(M19/M$28,0)</f>
        <v>8.9649615691732576E-2</v>
      </c>
      <c r="O19" s="136">
        <v>437514.54151638527</v>
      </c>
      <c r="P19" s="103">
        <f>IFERROR(O19/O$28,0)</f>
        <v>8.9649615691732576E-2</v>
      </c>
      <c r="Q19" s="136">
        <v>446264.832346713</v>
      </c>
      <c r="R19" s="103">
        <f>IFERROR(Q19/Q$28,0)</f>
        <v>8.964961569173259E-2</v>
      </c>
      <c r="S19" s="136">
        <v>455190.12899364729</v>
      </c>
      <c r="T19" s="103">
        <f>IFERROR(S19/S$28,0)</f>
        <v>8.964961569173259E-2</v>
      </c>
      <c r="U19" s="136">
        <v>464293.93157352024</v>
      </c>
      <c r="V19" s="103">
        <f>IFERROR(U19/U$28,0)</f>
        <v>8.964961569173259E-2</v>
      </c>
    </row>
    <row r="20" spans="1:24" ht="12.75" customHeight="1" x14ac:dyDescent="0.3">
      <c r="A20" s="38" t="s">
        <v>238</v>
      </c>
      <c r="B20" s="50"/>
      <c r="C20" s="136">
        <v>84307.8</v>
      </c>
      <c r="D20" s="103">
        <f>IFERROR(C20/C$28,0)</f>
        <v>1.5408250711263486E-2</v>
      </c>
      <c r="E20" s="136">
        <v>451729.60000000003</v>
      </c>
      <c r="F20" s="103">
        <f>IFERROR(E20/E$28,0)</f>
        <v>0.12774410547798815</v>
      </c>
      <c r="G20" s="136">
        <v>460764.19200000004</v>
      </c>
      <c r="H20" s="103">
        <f>IFERROR(G20/G$28,0)</f>
        <v>0.12665301405262824</v>
      </c>
      <c r="I20" s="136">
        <v>469979.47584000003</v>
      </c>
      <c r="J20" s="103">
        <f>IFERROR(I20/I$28,0)</f>
        <v>0.10219634127752185</v>
      </c>
      <c r="K20" s="136">
        <v>479379.06535680004</v>
      </c>
      <c r="L20" s="103">
        <f>IFERROR(K20/K$28,0)</f>
        <v>0.10219634127752182</v>
      </c>
      <c r="M20" s="136">
        <v>488966.64666393603</v>
      </c>
      <c r="N20" s="103">
        <f>IFERROR(M20/M$28,0)</f>
        <v>0.10219634127752182</v>
      </c>
      <c r="O20" s="136">
        <v>498745.97959721478</v>
      </c>
      <c r="P20" s="103">
        <f>IFERROR(O20/O$28,0)</f>
        <v>0.10219634127752182</v>
      </c>
      <c r="Q20" s="136">
        <v>508720.8991891591</v>
      </c>
      <c r="R20" s="103">
        <f>IFERROR(Q20/Q$28,0)</f>
        <v>0.10219634127752185</v>
      </c>
      <c r="S20" s="136">
        <v>518895.31717294228</v>
      </c>
      <c r="T20" s="103">
        <f>IFERROR(S20/S$28,0)</f>
        <v>0.10219634127752183</v>
      </c>
      <c r="U20" s="136">
        <v>529273.22351640114</v>
      </c>
      <c r="V20" s="103">
        <f>IFERROR(U20/U$28,0)</f>
        <v>0.10219634127752183</v>
      </c>
    </row>
    <row r="21" spans="1:24" ht="12.75" customHeight="1" x14ac:dyDescent="0.3">
      <c r="A21" s="151" t="s">
        <v>235</v>
      </c>
      <c r="B21" s="50"/>
      <c r="C21" s="260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36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38" t="s">
        <v>240</v>
      </c>
      <c r="B23" s="50"/>
      <c r="C23" s="136">
        <v>4110896</v>
      </c>
      <c r="D23" s="103">
        <f t="shared" ref="D23:D28" si="0">IFERROR(C23/C$28,0)</f>
        <v>0.7513150173048071</v>
      </c>
      <c r="E23" s="136">
        <v>2052883</v>
      </c>
      <c r="F23" s="103">
        <f t="shared" ref="F23:F28" si="1">IFERROR(E23/E$28,0)</f>
        <v>0.58053247448466672</v>
      </c>
      <c r="G23" s="136">
        <v>2093940.6600000001</v>
      </c>
      <c r="H23" s="103">
        <f t="shared" ref="H23:H28" si="2">IFERROR(G23/G$28,0)</f>
        <v>0.57557401473669567</v>
      </c>
      <c r="I23" s="136">
        <v>2835121.19</v>
      </c>
      <c r="J23" s="103">
        <f t="shared" ref="J23:J28" si="3">IFERROR(I23/I$28,0)</f>
        <v>0.61649290573491489</v>
      </c>
      <c r="K23" s="136">
        <v>2891823.6137999999</v>
      </c>
      <c r="L23" s="103">
        <f t="shared" ref="L23:L28" si="4">IFERROR(K23/K$28,0)</f>
        <v>0.61649290573491478</v>
      </c>
      <c r="M23" s="136">
        <v>2949660.0860759998</v>
      </c>
      <c r="N23" s="103">
        <f t="shared" ref="N23:N28" si="5">IFERROR(M23/M$28,0)</f>
        <v>0.61649290573491478</v>
      </c>
      <c r="O23" s="136">
        <v>3008653.2877975199</v>
      </c>
      <c r="P23" s="103">
        <f t="shared" ref="P23:P28" si="6">IFERROR(O23/O$28,0)</f>
        <v>0.61649290573491466</v>
      </c>
      <c r="Q23" s="136">
        <v>3068826.3535534702</v>
      </c>
      <c r="R23" s="103">
        <f t="shared" ref="R23:R28" si="7">IFERROR(Q23/Q$28,0)</f>
        <v>0.61649290573491478</v>
      </c>
      <c r="S23" s="136">
        <v>3130202.8806245397</v>
      </c>
      <c r="T23" s="103">
        <f t="shared" ref="T23:T28" si="8">IFERROR(S23/S$28,0)</f>
        <v>0.61649290573491466</v>
      </c>
      <c r="U23" s="136">
        <v>3192806.9382370305</v>
      </c>
      <c r="V23" s="103">
        <f t="shared" ref="V23:V28" si="9">IFERROR(U23/U$28,0)</f>
        <v>0.61649290573491478</v>
      </c>
    </row>
    <row r="24" spans="1:24" ht="12.75" customHeight="1" x14ac:dyDescent="0.3">
      <c r="A24" s="38" t="s">
        <v>241</v>
      </c>
      <c r="B24" s="50"/>
      <c r="C24" s="136">
        <v>559305</v>
      </c>
      <c r="D24" s="103">
        <f t="shared" si="0"/>
        <v>0.10221962456692292</v>
      </c>
      <c r="E24" s="136">
        <v>512516</v>
      </c>
      <c r="F24" s="103">
        <f t="shared" si="1"/>
        <v>0.14493382316137035</v>
      </c>
      <c r="G24" s="136">
        <v>553839.33999999985</v>
      </c>
      <c r="H24" s="103">
        <f t="shared" si="2"/>
        <v>0.15223713762878155</v>
      </c>
      <c r="I24" s="136">
        <v>753639.81</v>
      </c>
      <c r="J24" s="103">
        <f t="shared" si="3"/>
        <v>0.16387786101814195</v>
      </c>
      <c r="K24" s="136">
        <v>768712.60620000004</v>
      </c>
      <c r="L24" s="103">
        <f t="shared" si="4"/>
        <v>0.16387786101814192</v>
      </c>
      <c r="M24" s="136">
        <v>784086.85832400003</v>
      </c>
      <c r="N24" s="103">
        <f t="shared" si="5"/>
        <v>0.16387786101814192</v>
      </c>
      <c r="O24" s="136">
        <v>799768.59549048007</v>
      </c>
      <c r="P24" s="103">
        <f t="shared" si="6"/>
        <v>0.16387786101814192</v>
      </c>
      <c r="Q24" s="136">
        <v>815763.96740028972</v>
      </c>
      <c r="R24" s="103">
        <f t="shared" si="7"/>
        <v>0.16387786101814195</v>
      </c>
      <c r="S24" s="136">
        <v>832079.2467482955</v>
      </c>
      <c r="T24" s="103">
        <f t="shared" si="8"/>
        <v>0.16387786101814192</v>
      </c>
      <c r="U24" s="136">
        <v>848720.83168326144</v>
      </c>
      <c r="V24" s="103">
        <f t="shared" si="9"/>
        <v>0.16387786101814192</v>
      </c>
    </row>
    <row r="25" spans="1:24" ht="12.75" customHeight="1" x14ac:dyDescent="0.3">
      <c r="A25" s="38" t="s">
        <v>242</v>
      </c>
      <c r="B25" s="50"/>
      <c r="C25" s="136">
        <v>0</v>
      </c>
      <c r="D25" s="103">
        <f t="shared" si="0"/>
        <v>0</v>
      </c>
      <c r="E25" s="136">
        <v>0</v>
      </c>
      <c r="F25" s="103">
        <f t="shared" si="1"/>
        <v>0</v>
      </c>
      <c r="G25" s="136">
        <v>0</v>
      </c>
      <c r="H25" s="103">
        <f t="shared" si="2"/>
        <v>0</v>
      </c>
      <c r="I25" s="136">
        <v>0</v>
      </c>
      <c r="J25" s="103">
        <f t="shared" si="3"/>
        <v>0</v>
      </c>
      <c r="K25" s="136">
        <v>0</v>
      </c>
      <c r="L25" s="103">
        <f t="shared" si="4"/>
        <v>0</v>
      </c>
      <c r="M25" s="136">
        <v>0</v>
      </c>
      <c r="N25" s="103">
        <f t="shared" si="5"/>
        <v>0</v>
      </c>
      <c r="O25" s="136">
        <v>0</v>
      </c>
      <c r="P25" s="103">
        <f t="shared" si="6"/>
        <v>0</v>
      </c>
      <c r="Q25" s="136">
        <v>0</v>
      </c>
      <c r="R25" s="103">
        <f t="shared" si="7"/>
        <v>0</v>
      </c>
      <c r="S25" s="136">
        <v>0</v>
      </c>
      <c r="T25" s="103">
        <f t="shared" si="8"/>
        <v>0</v>
      </c>
      <c r="U25" s="136">
        <v>0</v>
      </c>
      <c r="V25" s="103">
        <f t="shared" si="9"/>
        <v>0</v>
      </c>
    </row>
    <row r="26" spans="1:24" ht="12.75" customHeight="1" x14ac:dyDescent="0.3">
      <c r="A26" s="38" t="s">
        <v>243</v>
      </c>
      <c r="B26" s="50"/>
      <c r="C26" s="136">
        <v>120400</v>
      </c>
      <c r="D26" s="103">
        <f t="shared" si="0"/>
        <v>2.2004528473476045E-2</v>
      </c>
      <c r="E26" s="136">
        <v>122808</v>
      </c>
      <c r="F26" s="103">
        <f t="shared" si="1"/>
        <v>3.4728736185409961E-2</v>
      </c>
      <c r="G26" s="136">
        <v>125264.16</v>
      </c>
      <c r="H26" s="103">
        <f t="shared" si="2"/>
        <v>3.4432110160093933E-2</v>
      </c>
      <c r="I26" s="136">
        <v>127769.44320000001</v>
      </c>
      <c r="J26" s="103">
        <f t="shared" si="3"/>
        <v>2.7783276277688916E-2</v>
      </c>
      <c r="K26" s="136">
        <v>130324.83206400002</v>
      </c>
      <c r="L26" s="103">
        <f t="shared" si="4"/>
        <v>2.7783276277688909E-2</v>
      </c>
      <c r="M26" s="136">
        <v>132931.32870528003</v>
      </c>
      <c r="N26" s="103">
        <f t="shared" si="5"/>
        <v>2.7783276277688916E-2</v>
      </c>
      <c r="O26" s="136">
        <v>135589.95527938564</v>
      </c>
      <c r="P26" s="103">
        <f t="shared" si="6"/>
        <v>2.7783276277688916E-2</v>
      </c>
      <c r="Q26" s="136">
        <v>138301.75438497335</v>
      </c>
      <c r="R26" s="103">
        <f t="shared" si="7"/>
        <v>2.778327627768892E-2</v>
      </c>
      <c r="S26" s="136">
        <v>141067.78947267283</v>
      </c>
      <c r="T26" s="103">
        <f t="shared" si="8"/>
        <v>2.7783276277688916E-2</v>
      </c>
      <c r="U26" s="136">
        <v>143889.14526212629</v>
      </c>
      <c r="V26" s="103">
        <f t="shared" si="9"/>
        <v>2.778327627768892E-2</v>
      </c>
    </row>
    <row r="27" spans="1:24" ht="12.75" customHeight="1" x14ac:dyDescent="0.3">
      <c r="A27" s="38" t="s">
        <v>40</v>
      </c>
      <c r="B27" s="50"/>
      <c r="C27" s="137">
        <v>0</v>
      </c>
      <c r="D27" s="103">
        <f t="shared" si="0"/>
        <v>0</v>
      </c>
      <c r="E27" s="136">
        <v>0</v>
      </c>
      <c r="F27" s="103">
        <f t="shared" si="1"/>
        <v>0</v>
      </c>
      <c r="G27" s="136">
        <v>0</v>
      </c>
      <c r="H27" s="103">
        <f t="shared" si="2"/>
        <v>0</v>
      </c>
      <c r="I27" s="136">
        <v>0</v>
      </c>
      <c r="J27" s="103">
        <f t="shared" si="3"/>
        <v>0</v>
      </c>
      <c r="K27" s="136">
        <v>0</v>
      </c>
      <c r="L27" s="103">
        <f t="shared" si="4"/>
        <v>0</v>
      </c>
      <c r="M27" s="136">
        <v>0</v>
      </c>
      <c r="N27" s="103">
        <f t="shared" si="5"/>
        <v>0</v>
      </c>
      <c r="O27" s="136">
        <v>0</v>
      </c>
      <c r="P27" s="103">
        <f t="shared" si="6"/>
        <v>0</v>
      </c>
      <c r="Q27" s="136">
        <v>0</v>
      </c>
      <c r="R27" s="103">
        <f t="shared" si="7"/>
        <v>0</v>
      </c>
      <c r="S27" s="136">
        <v>0</v>
      </c>
      <c r="T27" s="103">
        <f t="shared" si="8"/>
        <v>0</v>
      </c>
      <c r="U27" s="136">
        <v>0</v>
      </c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5471601</v>
      </c>
      <c r="D28" s="106">
        <f t="shared" si="0"/>
        <v>1</v>
      </c>
      <c r="E28" s="105">
        <f>SUM(E19:E27)</f>
        <v>3536207</v>
      </c>
      <c r="F28" s="106">
        <f t="shared" si="1"/>
        <v>1</v>
      </c>
      <c r="G28" s="105">
        <f>SUM(G19:G27)</f>
        <v>3638004.16</v>
      </c>
      <c r="H28" s="106">
        <f t="shared" si="2"/>
        <v>1</v>
      </c>
      <c r="I28" s="105">
        <f>SUM(I19:I27)</f>
        <v>4598789.6431999989</v>
      </c>
      <c r="J28" s="106">
        <f t="shared" si="3"/>
        <v>1</v>
      </c>
      <c r="K28" s="105">
        <f>SUM(K19:K27)</f>
        <v>4690765.4360640002</v>
      </c>
      <c r="L28" s="106">
        <f t="shared" si="4"/>
        <v>1</v>
      </c>
      <c r="M28" s="105">
        <f>SUM(M19:M27)</f>
        <v>4784580.74478528</v>
      </c>
      <c r="N28" s="106">
        <f t="shared" si="5"/>
        <v>1</v>
      </c>
      <c r="O28" s="105">
        <f>SUM(O19:O27)</f>
        <v>4880272.359680986</v>
      </c>
      <c r="P28" s="106">
        <f t="shared" si="6"/>
        <v>1</v>
      </c>
      <c r="Q28" s="105">
        <f>SUM(Q19:Q27)</f>
        <v>4977877.8068746049</v>
      </c>
      <c r="R28" s="106">
        <f t="shared" si="7"/>
        <v>1</v>
      </c>
      <c r="S28" s="105">
        <f>SUM(S19:S27)</f>
        <v>5077435.3630120978</v>
      </c>
      <c r="T28" s="106">
        <f t="shared" si="8"/>
        <v>1</v>
      </c>
      <c r="U28" s="105">
        <f>SUM(U19:U27)</f>
        <v>5178984.0702723395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1028660.988</v>
      </c>
      <c r="D31" s="103">
        <f>IFERROR(C31/C$28,0)</f>
        <v>0.188</v>
      </c>
      <c r="E31" s="216">
        <v>813327.61</v>
      </c>
      <c r="F31" s="103">
        <f>IFERROR(E31/E$28,0)</f>
        <v>0.22999999999999998</v>
      </c>
      <c r="G31" s="216">
        <v>836740.95679999993</v>
      </c>
      <c r="H31" s="103">
        <f>IFERROR(G31/G$28,0)</f>
        <v>0.22999999999999998</v>
      </c>
      <c r="I31" s="216">
        <v>965745.82507199969</v>
      </c>
      <c r="J31" s="103">
        <f>IFERROR(I31/I$28,0)</f>
        <v>0.21</v>
      </c>
      <c r="K31" s="216">
        <v>985060.74157344003</v>
      </c>
      <c r="L31" s="103">
        <f>IFERROR(K31/K$28,0)</f>
        <v>0.21</v>
      </c>
      <c r="M31" s="216">
        <v>1004761.9564049088</v>
      </c>
      <c r="N31" s="103">
        <f>IFERROR(M31/M$28,0)</f>
        <v>0.21</v>
      </c>
      <c r="O31" s="216">
        <v>1098061.280928222</v>
      </c>
      <c r="P31" s="103">
        <f>IFERROR(O31/O$28,0)</f>
        <v>0.22500000000000003</v>
      </c>
      <c r="Q31" s="216">
        <v>1120022.5065467863</v>
      </c>
      <c r="R31" s="103">
        <f>IFERROR(Q31/Q$28,0)</f>
        <v>0.22500000000000003</v>
      </c>
      <c r="S31" s="216">
        <v>1142422.9566777223</v>
      </c>
      <c r="T31" s="103">
        <f>IFERROR(S31/S$28,0)</f>
        <v>0.22500000000000006</v>
      </c>
      <c r="U31" s="216">
        <v>1191166.3361626382</v>
      </c>
      <c r="V31" s="103">
        <f>IFERROR(U31/U$28,0)</f>
        <v>0.23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1028660.988</v>
      </c>
      <c r="D33" s="106">
        <f>IFERROR(C33/C$28,0)</f>
        <v>0.188</v>
      </c>
      <c r="E33" s="105">
        <f>SUM(E31:E32)</f>
        <v>813327.61</v>
      </c>
      <c r="F33" s="106">
        <f>IFERROR(E33/E$28,0)</f>
        <v>0.22999999999999998</v>
      </c>
      <c r="G33" s="105">
        <f>SUM(G31:G32)</f>
        <v>836740.95679999993</v>
      </c>
      <c r="H33" s="106">
        <f>IFERROR(G33/G$28,0)</f>
        <v>0.22999999999999998</v>
      </c>
      <c r="I33" s="105">
        <f>SUM(I31:I32)</f>
        <v>965745.82507199969</v>
      </c>
      <c r="J33" s="106">
        <f>IFERROR(I33/I$28,0)</f>
        <v>0.21</v>
      </c>
      <c r="K33" s="105">
        <f>SUM(K31:K32)</f>
        <v>985060.74157344003</v>
      </c>
      <c r="L33" s="106">
        <f>IFERROR(K33/K$28,0)</f>
        <v>0.21</v>
      </c>
      <c r="M33" s="105">
        <f>SUM(M31:M32)</f>
        <v>1004761.9564049088</v>
      </c>
      <c r="N33" s="106">
        <f>IFERROR(M33/M$28,0)</f>
        <v>0.21</v>
      </c>
      <c r="O33" s="105">
        <f>SUM(O31:O32)</f>
        <v>1098061.280928222</v>
      </c>
      <c r="P33" s="106">
        <f>IFERROR(O33/O$28,0)</f>
        <v>0.22500000000000003</v>
      </c>
      <c r="Q33" s="105">
        <f>SUM(Q31:Q32)</f>
        <v>1120022.5065467863</v>
      </c>
      <c r="R33" s="106">
        <f>IFERROR(Q33/Q$28,0)</f>
        <v>0.22500000000000003</v>
      </c>
      <c r="S33" s="105">
        <f>SUM(S31:S32)</f>
        <v>1142422.9566777223</v>
      </c>
      <c r="T33" s="106">
        <f>IFERROR(S33/S$28,0)</f>
        <v>0.22500000000000006</v>
      </c>
      <c r="U33" s="105">
        <f>SUM(U31:U32)</f>
        <v>1191166.3361626382</v>
      </c>
      <c r="V33" s="106">
        <f>IFERROR(U33/U$28,0)</f>
        <v>0.23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259534</v>
      </c>
      <c r="D36" s="103">
        <f t="shared" ref="D36:D46" si="10">IFERROR(C36/C$28,0)</f>
        <v>4.7432917714577506E-2</v>
      </c>
      <c r="E36" s="240">
        <v>199641.53846153847</v>
      </c>
      <c r="F36" s="103">
        <f t="shared" ref="F36:F46" si="11">IFERROR(E36/E$28,0)</f>
        <v>5.6456406104489494E-2</v>
      </c>
      <c r="G36" s="236">
        <v>154632.57692307691</v>
      </c>
      <c r="H36" s="103">
        <f t="shared" ref="H36:H46" si="12">IFERROR(G36/G$28,0)</f>
        <v>4.2504782876080303E-2</v>
      </c>
      <c r="I36" s="236">
        <v>158498.3913461538</v>
      </c>
      <c r="J36" s="103">
        <f t="shared" ref="J36:J46" si="13">IFERROR(I36/I$28,0)</f>
        <v>3.4465240561832935E-2</v>
      </c>
      <c r="K36" s="236">
        <v>162460.85112980765</v>
      </c>
      <c r="L36" s="103">
        <f t="shared" ref="L36:L46" si="14">IFERROR(K36/K$28,0)</f>
        <v>3.4634187819488967E-2</v>
      </c>
      <c r="M36" s="236">
        <v>166522.37240805282</v>
      </c>
      <c r="N36" s="103">
        <f t="shared" ref="N36:N46" si="15">IFERROR(M36/M$28,0)</f>
        <v>3.4803963249976658E-2</v>
      </c>
      <c r="O36" s="236">
        <v>170685.43171825411</v>
      </c>
      <c r="P36" s="103">
        <f t="shared" ref="P36:P46" si="16">IFERROR(O36/O$28,0)</f>
        <v>3.4974570912966726E-2</v>
      </c>
      <c r="Q36" s="236">
        <v>174952.56751121045</v>
      </c>
      <c r="R36" s="103">
        <f t="shared" ref="R36:R46" si="17">IFERROR(Q36/Q$28,0)</f>
        <v>3.5146014888030291E-2</v>
      </c>
      <c r="S36" s="236">
        <v>179326.38169899071</v>
      </c>
      <c r="T36" s="103">
        <f t="shared" ref="T36:T46" si="18">IFERROR(S36/S$28,0)</f>
        <v>3.5318299274736321E-2</v>
      </c>
      <c r="U36" s="236">
        <v>183809.54124146546</v>
      </c>
      <c r="V36" s="103">
        <f t="shared" ref="V36:V46" si="19">IFERROR(U36/U$28,0)</f>
        <v>3.5491428192749731E-2</v>
      </c>
    </row>
    <row r="37" spans="1:22" ht="12.75" customHeight="1" x14ac:dyDescent="0.3">
      <c r="A37" s="38" t="s">
        <v>23</v>
      </c>
      <c r="B37" s="50"/>
      <c r="C37" s="216">
        <v>360672</v>
      </c>
      <c r="D37" s="103">
        <f t="shared" si="10"/>
        <v>6.5917087156026177E-2</v>
      </c>
      <c r="E37" s="240">
        <v>277440</v>
      </c>
      <c r="F37" s="103">
        <f t="shared" si="11"/>
        <v>7.8456945535145428E-2</v>
      </c>
      <c r="G37" s="236">
        <v>234376</v>
      </c>
      <c r="H37" s="103">
        <f t="shared" si="12"/>
        <v>6.4424335347653919E-2</v>
      </c>
      <c r="I37" s="236">
        <v>240235.39999999997</v>
      </c>
      <c r="J37" s="103">
        <f t="shared" si="13"/>
        <v>5.2238832092532016E-2</v>
      </c>
      <c r="K37" s="236">
        <v>246241.28499999995</v>
      </c>
      <c r="L37" s="103">
        <f t="shared" si="14"/>
        <v>5.2494904798867939E-2</v>
      </c>
      <c r="M37" s="236">
        <v>252397.31712499991</v>
      </c>
      <c r="N37" s="103">
        <f t="shared" si="15"/>
        <v>5.2752232763568267E-2</v>
      </c>
      <c r="O37" s="236">
        <v>258707.25005312488</v>
      </c>
      <c r="P37" s="103">
        <f t="shared" si="16"/>
        <v>5.3010822139860261E-2</v>
      </c>
      <c r="Q37" s="236">
        <v>265174.931304453</v>
      </c>
      <c r="R37" s="103">
        <f t="shared" si="17"/>
        <v>5.3270679111134089E-2</v>
      </c>
      <c r="S37" s="236">
        <v>271804.30458706431</v>
      </c>
      <c r="T37" s="103">
        <f t="shared" si="18"/>
        <v>5.3531809891090618E-2</v>
      </c>
      <c r="U37" s="236">
        <v>278599.4122017409</v>
      </c>
      <c r="V37" s="103">
        <f t="shared" si="19"/>
        <v>5.3794220723890084E-2</v>
      </c>
    </row>
    <row r="38" spans="1:22" ht="12.75" customHeight="1" x14ac:dyDescent="0.3">
      <c r="A38" s="38" t="s">
        <v>24</v>
      </c>
      <c r="B38" s="50"/>
      <c r="C38" s="216">
        <v>211603</v>
      </c>
      <c r="D38" s="103">
        <f t="shared" si="10"/>
        <v>3.867295879213415E-2</v>
      </c>
      <c r="E38" s="240">
        <v>162771.53846153847</v>
      </c>
      <c r="F38" s="103">
        <f t="shared" si="11"/>
        <v>4.6029980275911014E-2</v>
      </c>
      <c r="G38" s="236">
        <v>166840.82692307691</v>
      </c>
      <c r="H38" s="103">
        <f t="shared" si="12"/>
        <v>4.5860537697427178E-2</v>
      </c>
      <c r="I38" s="236">
        <v>171011.84759615382</v>
      </c>
      <c r="J38" s="103">
        <f t="shared" si="13"/>
        <v>3.7186273098840372E-2</v>
      </c>
      <c r="K38" s="236">
        <v>175287.14378605766</v>
      </c>
      <c r="L38" s="103">
        <f t="shared" si="14"/>
        <v>3.7368558751285655E-2</v>
      </c>
      <c r="M38" s="236">
        <v>179669.32238070908</v>
      </c>
      <c r="N38" s="103">
        <f t="shared" si="15"/>
        <v>3.7551737960850776E-2</v>
      </c>
      <c r="O38" s="236">
        <v>184161.0554402268</v>
      </c>
      <c r="P38" s="103">
        <f t="shared" si="16"/>
        <v>3.7735815107717688E-2</v>
      </c>
      <c r="Q38" s="236">
        <v>188765.08182623246</v>
      </c>
      <c r="R38" s="103">
        <f t="shared" si="17"/>
        <v>3.7920794593539836E-2</v>
      </c>
      <c r="S38" s="236">
        <v>193484.20887188826</v>
      </c>
      <c r="T38" s="103">
        <f t="shared" si="18"/>
        <v>3.8106680841547377E-2</v>
      </c>
      <c r="U38" s="236">
        <v>198321.31409368545</v>
      </c>
      <c r="V38" s="103">
        <f t="shared" si="19"/>
        <v>3.8293478296653E-2</v>
      </c>
    </row>
    <row r="39" spans="1:22" ht="12.75" customHeight="1" x14ac:dyDescent="0.3">
      <c r="A39" s="38" t="s">
        <v>28</v>
      </c>
      <c r="B39" s="50"/>
      <c r="C39" s="216">
        <v>0</v>
      </c>
      <c r="D39" s="103">
        <f t="shared" si="10"/>
        <v>0</v>
      </c>
      <c r="E39" s="240">
        <v>0</v>
      </c>
      <c r="F39" s="103">
        <f t="shared" si="11"/>
        <v>0</v>
      </c>
      <c r="G39" s="236">
        <v>0</v>
      </c>
      <c r="H39" s="103">
        <f t="shared" si="12"/>
        <v>0</v>
      </c>
      <c r="I39" s="236">
        <v>0</v>
      </c>
      <c r="J39" s="103">
        <f t="shared" si="13"/>
        <v>0</v>
      </c>
      <c r="K39" s="236">
        <v>0</v>
      </c>
      <c r="L39" s="103">
        <f t="shared" si="14"/>
        <v>0</v>
      </c>
      <c r="M39" s="236">
        <v>0</v>
      </c>
      <c r="N39" s="103">
        <f t="shared" si="15"/>
        <v>0</v>
      </c>
      <c r="O39" s="236">
        <v>0</v>
      </c>
      <c r="P39" s="103">
        <f t="shared" si="16"/>
        <v>0</v>
      </c>
      <c r="Q39" s="236">
        <v>0</v>
      </c>
      <c r="R39" s="103">
        <f t="shared" si="17"/>
        <v>0</v>
      </c>
      <c r="S39" s="236">
        <v>0</v>
      </c>
      <c r="T39" s="103">
        <f t="shared" si="18"/>
        <v>0</v>
      </c>
      <c r="U39" s="23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32182.216</v>
      </c>
      <c r="D40" s="103">
        <f t="shared" si="10"/>
        <v>5.8816817966076112E-3</v>
      </c>
      <c r="E40" s="216">
        <v>24755.550769230769</v>
      </c>
      <c r="F40" s="103">
        <f t="shared" si="11"/>
        <v>7.0005943569566966E-3</v>
      </c>
      <c r="G40" s="216">
        <v>19174.439538461538</v>
      </c>
      <c r="H40" s="103">
        <f t="shared" si="12"/>
        <v>5.2705930766339575E-3</v>
      </c>
      <c r="I40" s="216">
        <v>19653.800526923071</v>
      </c>
      <c r="J40" s="103">
        <f t="shared" si="13"/>
        <v>4.2736898296672834E-3</v>
      </c>
      <c r="K40" s="216">
        <v>20145.145540096149</v>
      </c>
      <c r="L40" s="103">
        <f t="shared" si="14"/>
        <v>4.2946392896166322E-3</v>
      </c>
      <c r="M40" s="216">
        <v>20648.774178598549</v>
      </c>
      <c r="N40" s="103">
        <f t="shared" si="15"/>
        <v>4.3156914429971051E-3</v>
      </c>
      <c r="O40" s="216">
        <v>21164.993533063509</v>
      </c>
      <c r="P40" s="103">
        <f t="shared" si="16"/>
        <v>4.3368467932078745E-3</v>
      </c>
      <c r="Q40" s="216">
        <v>21694.118371390097</v>
      </c>
      <c r="R40" s="103">
        <f t="shared" si="17"/>
        <v>4.3581058461157566E-3</v>
      </c>
      <c r="S40" s="216">
        <v>22236.471330674849</v>
      </c>
      <c r="T40" s="103">
        <f t="shared" si="18"/>
        <v>4.3794691100673038E-3</v>
      </c>
      <c r="U40" s="216">
        <v>22792.383113941716</v>
      </c>
      <c r="V40" s="103">
        <f t="shared" si="19"/>
        <v>4.4009370959009666E-3</v>
      </c>
    </row>
    <row r="41" spans="1:22" ht="12.75" customHeight="1" x14ac:dyDescent="0.3">
      <c r="A41" s="38" t="s">
        <v>26</v>
      </c>
      <c r="B41" s="50"/>
      <c r="C41" s="216">
        <v>44723.328000000001</v>
      </c>
      <c r="D41" s="103">
        <f t="shared" si="10"/>
        <v>8.1737188073472463E-3</v>
      </c>
      <c r="E41" s="216">
        <v>34402.559999999998</v>
      </c>
      <c r="F41" s="103">
        <f t="shared" si="11"/>
        <v>9.7286612463580325E-3</v>
      </c>
      <c r="G41" s="216">
        <v>29062.624</v>
      </c>
      <c r="H41" s="103">
        <f t="shared" si="12"/>
        <v>7.9886175831090853E-3</v>
      </c>
      <c r="I41" s="216">
        <v>29789.189599999994</v>
      </c>
      <c r="J41" s="103">
        <f t="shared" si="13"/>
        <v>6.4776151794739695E-3</v>
      </c>
      <c r="K41" s="216">
        <v>30533.919339999993</v>
      </c>
      <c r="L41" s="103">
        <f t="shared" si="14"/>
        <v>6.5093681950596245E-3</v>
      </c>
      <c r="M41" s="216">
        <v>31297.267323499989</v>
      </c>
      <c r="N41" s="103">
        <f t="shared" si="15"/>
        <v>6.5412768626824649E-3</v>
      </c>
      <c r="O41" s="216">
        <v>32079.699006587485</v>
      </c>
      <c r="P41" s="103">
        <f t="shared" si="16"/>
        <v>6.5733419453426721E-3</v>
      </c>
      <c r="Q41" s="216">
        <v>32881.691481752168</v>
      </c>
      <c r="R41" s="103">
        <f t="shared" si="17"/>
        <v>6.6055642097806264E-3</v>
      </c>
      <c r="S41" s="216">
        <v>33703.733768795973</v>
      </c>
      <c r="T41" s="103">
        <f t="shared" si="18"/>
        <v>6.6379444264952365E-3</v>
      </c>
      <c r="U41" s="216">
        <v>34546.327113015868</v>
      </c>
      <c r="V41" s="103">
        <f t="shared" si="19"/>
        <v>6.6704833697623696E-3</v>
      </c>
    </row>
    <row r="42" spans="1:22" ht="12.75" customHeight="1" x14ac:dyDescent="0.3">
      <c r="A42" s="38" t="s">
        <v>27</v>
      </c>
      <c r="B42" s="50"/>
      <c r="C42" s="216">
        <v>0</v>
      </c>
      <c r="D42" s="103">
        <f t="shared" si="10"/>
        <v>0</v>
      </c>
      <c r="E42" s="216">
        <v>0</v>
      </c>
      <c r="F42" s="103">
        <f t="shared" si="11"/>
        <v>0</v>
      </c>
      <c r="G42" s="216">
        <v>0</v>
      </c>
      <c r="H42" s="103">
        <f t="shared" si="12"/>
        <v>0</v>
      </c>
      <c r="I42" s="216">
        <v>0</v>
      </c>
      <c r="J42" s="103">
        <f t="shared" si="13"/>
        <v>0</v>
      </c>
      <c r="K42" s="216">
        <v>0</v>
      </c>
      <c r="L42" s="103">
        <f t="shared" si="14"/>
        <v>0</v>
      </c>
      <c r="M42" s="216">
        <v>0</v>
      </c>
      <c r="N42" s="103">
        <f t="shared" si="15"/>
        <v>0</v>
      </c>
      <c r="O42" s="216">
        <v>0</v>
      </c>
      <c r="P42" s="103">
        <f t="shared" si="16"/>
        <v>0</v>
      </c>
      <c r="Q42" s="216">
        <v>0</v>
      </c>
      <c r="R42" s="103">
        <f t="shared" si="17"/>
        <v>0</v>
      </c>
      <c r="S42" s="216">
        <v>0</v>
      </c>
      <c r="T42" s="103">
        <f t="shared" si="18"/>
        <v>0</v>
      </c>
      <c r="U42" s="216"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>
        <v>0</v>
      </c>
      <c r="D43" s="103">
        <f t="shared" si="10"/>
        <v>0</v>
      </c>
      <c r="E43" s="216">
        <v>0</v>
      </c>
      <c r="F43" s="103">
        <f t="shared" si="11"/>
        <v>0</v>
      </c>
      <c r="G43" s="216">
        <v>0</v>
      </c>
      <c r="H43" s="103">
        <f t="shared" si="12"/>
        <v>0</v>
      </c>
      <c r="I43" s="216">
        <v>0</v>
      </c>
      <c r="J43" s="103">
        <f t="shared" si="13"/>
        <v>0</v>
      </c>
      <c r="K43" s="216">
        <v>0</v>
      </c>
      <c r="L43" s="103">
        <f t="shared" si="14"/>
        <v>0</v>
      </c>
      <c r="M43" s="216">
        <v>0</v>
      </c>
      <c r="N43" s="103">
        <f t="shared" si="15"/>
        <v>0</v>
      </c>
      <c r="O43" s="216">
        <v>0</v>
      </c>
      <c r="P43" s="103">
        <f t="shared" si="16"/>
        <v>0</v>
      </c>
      <c r="Q43" s="216">
        <v>0</v>
      </c>
      <c r="R43" s="103">
        <f t="shared" si="17"/>
        <v>0</v>
      </c>
      <c r="S43" s="216">
        <v>0</v>
      </c>
      <c r="T43" s="103">
        <f t="shared" si="18"/>
        <v>0</v>
      </c>
      <c r="U43" s="216"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>
        <v>0</v>
      </c>
      <c r="D44" s="103">
        <f t="shared" si="10"/>
        <v>0</v>
      </c>
      <c r="E44" s="216">
        <v>0</v>
      </c>
      <c r="F44" s="103">
        <f t="shared" si="11"/>
        <v>0</v>
      </c>
      <c r="G44" s="216">
        <v>0</v>
      </c>
      <c r="H44" s="103">
        <f t="shared" si="12"/>
        <v>0</v>
      </c>
      <c r="I44" s="216">
        <v>0</v>
      </c>
      <c r="J44" s="103">
        <f t="shared" si="13"/>
        <v>0</v>
      </c>
      <c r="K44" s="216">
        <v>0</v>
      </c>
      <c r="L44" s="103">
        <f t="shared" si="14"/>
        <v>0</v>
      </c>
      <c r="M44" s="216">
        <v>0</v>
      </c>
      <c r="N44" s="103">
        <f t="shared" si="15"/>
        <v>0</v>
      </c>
      <c r="O44" s="216">
        <v>0</v>
      </c>
      <c r="P44" s="103">
        <f t="shared" si="16"/>
        <v>0</v>
      </c>
      <c r="Q44" s="216">
        <v>0</v>
      </c>
      <c r="R44" s="103">
        <f t="shared" si="17"/>
        <v>0</v>
      </c>
      <c r="S44" s="216">
        <v>0</v>
      </c>
      <c r="T44" s="103">
        <f t="shared" si="18"/>
        <v>0</v>
      </c>
      <c r="U44" s="216"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79021.854999999996</v>
      </c>
      <c r="D45" s="103">
        <f t="shared" si="10"/>
        <v>1.4442181547960094E-2</v>
      </c>
      <c r="E45" s="219">
        <v>60786.042307692318</v>
      </c>
      <c r="F45" s="103">
        <f t="shared" si="11"/>
        <v>1.7189616531976867E-2</v>
      </c>
      <c r="G45" s="219">
        <v>52805.693365384606</v>
      </c>
      <c r="H45" s="103">
        <f t="shared" si="12"/>
        <v>1.4515017312510332E-2</v>
      </c>
      <c r="I45" s="219">
        <v>54125.835699519215</v>
      </c>
      <c r="J45" s="103">
        <f t="shared" si="13"/>
        <v>1.1769582846554504E-2</v>
      </c>
      <c r="K45" s="219">
        <v>55478.9815920072</v>
      </c>
      <c r="L45" s="103">
        <f t="shared" si="14"/>
        <v>1.1827276880116044E-2</v>
      </c>
      <c r="M45" s="219">
        <v>56865.956131807376</v>
      </c>
      <c r="N45" s="103">
        <f t="shared" si="15"/>
        <v>1.1885253727567593E-2</v>
      </c>
      <c r="O45" s="219">
        <v>58287.605035102548</v>
      </c>
      <c r="P45" s="103">
        <f t="shared" si="16"/>
        <v>1.1943514775251744E-2</v>
      </c>
      <c r="Q45" s="219">
        <v>59744.795160980109</v>
      </c>
      <c r="R45" s="103">
        <f t="shared" si="17"/>
        <v>1.20020614163069E-2</v>
      </c>
      <c r="S45" s="219">
        <v>61238.415040004606</v>
      </c>
      <c r="T45" s="103">
        <f t="shared" si="18"/>
        <v>1.2060895050700559E-2</v>
      </c>
      <c r="U45" s="219">
        <v>62769.375416004725</v>
      </c>
      <c r="V45" s="103">
        <f t="shared" si="19"/>
        <v>1.2120017085262818E-2</v>
      </c>
    </row>
    <row r="46" spans="1:22" ht="12.75" customHeight="1" x14ac:dyDescent="0.3">
      <c r="A46" s="26" t="s">
        <v>5</v>
      </c>
      <c r="B46" s="69"/>
      <c r="C46" s="105">
        <f>SUM(C36:C45)</f>
        <v>987736.39899999998</v>
      </c>
      <c r="D46" s="106">
        <f t="shared" si="10"/>
        <v>0.18052054581465279</v>
      </c>
      <c r="E46" s="105">
        <f>SUM(E36:E45)</f>
        <v>759797.23000000021</v>
      </c>
      <c r="F46" s="106">
        <f t="shared" si="11"/>
        <v>0.21486220405083759</v>
      </c>
      <c r="G46" s="105">
        <f>SUM(G36:G45)</f>
        <v>656892.16074999981</v>
      </c>
      <c r="H46" s="106">
        <f t="shared" si="12"/>
        <v>0.18056388389341474</v>
      </c>
      <c r="I46" s="105">
        <f>SUM(I36:I45)</f>
        <v>673314.46476874989</v>
      </c>
      <c r="J46" s="106">
        <f t="shared" si="13"/>
        <v>0.14641123360890107</v>
      </c>
      <c r="K46" s="105">
        <f>SUM(K36:K45)</f>
        <v>690147.32638796861</v>
      </c>
      <c r="L46" s="106">
        <f t="shared" si="14"/>
        <v>0.14712893573443486</v>
      </c>
      <c r="M46" s="105">
        <f>SUM(M36:M45)</f>
        <v>707401.00954766781</v>
      </c>
      <c r="N46" s="106">
        <f t="shared" si="15"/>
        <v>0.14785015600764287</v>
      </c>
      <c r="O46" s="105">
        <f>SUM(O36:O45)</f>
        <v>725086.03478635941</v>
      </c>
      <c r="P46" s="106">
        <f t="shared" si="16"/>
        <v>0.14857491167434697</v>
      </c>
      <c r="Q46" s="105">
        <f>SUM(Q36:Q45)</f>
        <v>743213.18565601832</v>
      </c>
      <c r="R46" s="106">
        <f t="shared" si="17"/>
        <v>0.14930322006490751</v>
      </c>
      <c r="S46" s="105">
        <f>SUM(S36:S45)</f>
        <v>761793.51529741869</v>
      </c>
      <c r="T46" s="106">
        <f t="shared" si="18"/>
        <v>0.1500350985946374</v>
      </c>
      <c r="U46" s="105">
        <f>SUM(U36:U45)</f>
        <v>780838.35317985422</v>
      </c>
      <c r="V46" s="106">
        <f t="shared" si="19"/>
        <v>0.15077056476421899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83" si="21">IFERROR(E52/E$28,0)</f>
        <v>0</v>
      </c>
      <c r="G52" s="216">
        <v>0</v>
      </c>
      <c r="H52" s="103">
        <f t="shared" ref="H52:H83" si="22">IFERROR(G52/G$28,0)</f>
        <v>0</v>
      </c>
      <c r="I52" s="216">
        <v>0</v>
      </c>
      <c r="J52" s="103">
        <f t="shared" ref="J52:J83" si="23">IFERROR(I52/I$28,0)</f>
        <v>0</v>
      </c>
      <c r="K52" s="216">
        <v>0</v>
      </c>
      <c r="L52" s="103">
        <f t="shared" ref="L52:L83" si="24">IFERROR(K52/K$28,0)</f>
        <v>0</v>
      </c>
      <c r="M52" s="216">
        <v>0</v>
      </c>
      <c r="N52" s="103">
        <f t="shared" ref="N52:N83" si="25">IFERROR(M52/M$28,0)</f>
        <v>0</v>
      </c>
      <c r="O52" s="216">
        <v>0</v>
      </c>
      <c r="P52" s="103">
        <f t="shared" ref="P52:P83" si="26">IFERROR(O52/O$28,0)</f>
        <v>0</v>
      </c>
      <c r="Q52" s="216">
        <v>0</v>
      </c>
      <c r="R52" s="103">
        <f t="shared" ref="R52:R83" si="27">IFERROR(Q52/Q$28,0)</f>
        <v>0</v>
      </c>
      <c r="S52" s="216">
        <v>0</v>
      </c>
      <c r="T52" s="103">
        <f t="shared" ref="T52:T83" si="28">IFERROR(S52/S$28,0)</f>
        <v>0</v>
      </c>
      <c r="U52" s="216">
        <v>0</v>
      </c>
      <c r="V52" s="103">
        <f t="shared" ref="V52:V83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3830.1206999999999</v>
      </c>
      <c r="D54" s="103">
        <f t="shared" si="20"/>
        <v>6.9999999999999999E-4</v>
      </c>
      <c r="E54" s="216">
        <v>2475.3449000000005</v>
      </c>
      <c r="F54" s="103">
        <f t="shared" si="21"/>
        <v>7.000000000000001E-4</v>
      </c>
      <c r="G54" s="216">
        <v>2546.6029119999998</v>
      </c>
      <c r="H54" s="103">
        <f t="shared" si="22"/>
        <v>6.9999999999999988E-4</v>
      </c>
      <c r="I54" s="216">
        <v>3219.1527502399995</v>
      </c>
      <c r="J54" s="103">
        <f t="shared" si="23"/>
        <v>7.000000000000001E-4</v>
      </c>
      <c r="K54" s="216">
        <v>3283.5358052448</v>
      </c>
      <c r="L54" s="103">
        <f t="shared" si="24"/>
        <v>6.9999999999999999E-4</v>
      </c>
      <c r="M54" s="216">
        <v>3349.2065213496958</v>
      </c>
      <c r="N54" s="103">
        <f t="shared" si="25"/>
        <v>6.9999999999999999E-4</v>
      </c>
      <c r="O54" s="216">
        <v>3416.1906517766902</v>
      </c>
      <c r="P54" s="103">
        <f t="shared" si="26"/>
        <v>6.9999999999999999E-4</v>
      </c>
      <c r="Q54" s="216">
        <v>3484.5144648122237</v>
      </c>
      <c r="R54" s="103">
        <f t="shared" si="27"/>
        <v>6.9999999999999999E-4</v>
      </c>
      <c r="S54" s="216">
        <v>3554.2047541084685</v>
      </c>
      <c r="T54" s="103">
        <f t="shared" si="28"/>
        <v>6.9999999999999999E-4</v>
      </c>
      <c r="U54" s="216">
        <v>3625.2888491906378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2790.5165099999999</v>
      </c>
      <c r="D56" s="103">
        <f t="shared" si="20"/>
        <v>5.1000000000000004E-4</v>
      </c>
      <c r="E56" s="216">
        <v>1803.4655700000003</v>
      </c>
      <c r="F56" s="103">
        <f t="shared" si="21"/>
        <v>5.1000000000000004E-4</v>
      </c>
      <c r="G56" s="216">
        <v>1855.3821216000001</v>
      </c>
      <c r="H56" s="103">
        <f t="shared" si="22"/>
        <v>5.1000000000000004E-4</v>
      </c>
      <c r="I56" s="216">
        <v>2345.3827180319995</v>
      </c>
      <c r="J56" s="103">
        <f t="shared" si="23"/>
        <v>5.1000000000000004E-4</v>
      </c>
      <c r="K56" s="216">
        <v>2392.2903723926402</v>
      </c>
      <c r="L56" s="103">
        <f t="shared" si="24"/>
        <v>5.1000000000000004E-4</v>
      </c>
      <c r="M56" s="216">
        <v>2440.1361798404928</v>
      </c>
      <c r="N56" s="103">
        <f t="shared" si="25"/>
        <v>5.1000000000000004E-4</v>
      </c>
      <c r="O56" s="216">
        <v>2488.938903437303</v>
      </c>
      <c r="P56" s="103">
        <f t="shared" si="26"/>
        <v>5.1000000000000004E-4</v>
      </c>
      <c r="Q56" s="216">
        <v>2538.7176815060488</v>
      </c>
      <c r="R56" s="103">
        <f t="shared" si="27"/>
        <v>5.1000000000000004E-4</v>
      </c>
      <c r="S56" s="216">
        <v>2589.4920351361702</v>
      </c>
      <c r="T56" s="103">
        <f t="shared" si="28"/>
        <v>5.1000000000000004E-4</v>
      </c>
      <c r="U56" s="216">
        <v>2641.2818758388935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680634.12</v>
      </c>
      <c r="D59" s="103">
        <f>IFERROR(C59/C$28,0)</f>
        <v>0.12439396074384809</v>
      </c>
      <c r="E59" s="216">
        <v>453469.08</v>
      </c>
      <c r="F59" s="103">
        <f t="shared" si="21"/>
        <v>0.12823601107061888</v>
      </c>
      <c r="G59" s="216">
        <v>466267.22399999999</v>
      </c>
      <c r="H59" s="103">
        <f t="shared" si="22"/>
        <v>0.12816566542903568</v>
      </c>
      <c r="I59" s="216">
        <v>582155.61647999997</v>
      </c>
      <c r="J59" s="103">
        <f t="shared" si="23"/>
        <v>0.12658887699740831</v>
      </c>
      <c r="K59" s="216">
        <v>593798.7288096</v>
      </c>
      <c r="L59" s="103">
        <f t="shared" si="24"/>
        <v>0.12658887699740828</v>
      </c>
      <c r="M59" s="216">
        <v>605674.70338579197</v>
      </c>
      <c r="N59" s="103">
        <f t="shared" si="25"/>
        <v>0.12658887699740828</v>
      </c>
      <c r="O59" s="216">
        <v>617788.1974535078</v>
      </c>
      <c r="P59" s="103">
        <f t="shared" si="26"/>
        <v>0.12658887699740828</v>
      </c>
      <c r="Q59" s="216">
        <v>630143.96140257805</v>
      </c>
      <c r="R59" s="103">
        <f t="shared" si="27"/>
        <v>0.12658887699740831</v>
      </c>
      <c r="S59" s="216">
        <v>642746.84063062957</v>
      </c>
      <c r="T59" s="103">
        <f t="shared" si="28"/>
        <v>0.12658887699740828</v>
      </c>
      <c r="U59" s="216">
        <v>655601.77744324214</v>
      </c>
      <c r="V59" s="103">
        <f t="shared" si="29"/>
        <v>0.12658887699740828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76947.498538518907</v>
      </c>
      <c r="D63" s="103">
        <f t="shared" si="20"/>
        <v>1.4063068293634516E-2</v>
      </c>
      <c r="E63" s="216">
        <v>30178.403488883701</v>
      </c>
      <c r="F63" s="103">
        <f t="shared" si="21"/>
        <v>8.5341167779159136E-3</v>
      </c>
      <c r="G63" s="216">
        <v>33984.37665590307</v>
      </c>
      <c r="H63" s="103">
        <f t="shared" si="22"/>
        <v>9.3414892235590703E-3</v>
      </c>
      <c r="I63" s="216">
        <v>41299.57802256049</v>
      </c>
      <c r="J63" s="103">
        <f t="shared" si="23"/>
        <v>8.9805321023169911E-3</v>
      </c>
      <c r="K63" s="216">
        <v>41891.933903138721</v>
      </c>
      <c r="L63" s="103">
        <f t="shared" si="24"/>
        <v>8.9307245212180229E-3</v>
      </c>
      <c r="M63" s="216">
        <v>42494.658900054041</v>
      </c>
      <c r="N63" s="103">
        <f t="shared" si="25"/>
        <v>8.8815846501010594E-3</v>
      </c>
      <c r="O63" s="216">
        <v>43103.136051827998</v>
      </c>
      <c r="P63" s="103">
        <f t="shared" si="26"/>
        <v>8.8321169137874859E-3</v>
      </c>
      <c r="Q63" s="216">
        <v>43722.268909986808</v>
      </c>
      <c r="R63" s="103">
        <f t="shared" si="27"/>
        <v>8.7833150202290995E-3</v>
      </c>
      <c r="S63" s="216">
        <v>44349.808274482886</v>
      </c>
      <c r="T63" s="103">
        <f t="shared" si="28"/>
        <v>8.7346869243399208E-3</v>
      </c>
      <c r="U63" s="216">
        <v>44985.887609984042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26263.684799999999</v>
      </c>
      <c r="D64" s="103">
        <f t="shared" si="20"/>
        <v>4.7999999999999996E-3</v>
      </c>
      <c r="E64" s="216">
        <v>16973.793599999997</v>
      </c>
      <c r="F64" s="103">
        <f t="shared" si="21"/>
        <v>4.7999999999999996E-3</v>
      </c>
      <c r="G64" s="216">
        <v>17462.419967999998</v>
      </c>
      <c r="H64" s="103">
        <f t="shared" si="22"/>
        <v>4.7999999999999996E-3</v>
      </c>
      <c r="I64" s="216">
        <v>22074.190287359994</v>
      </c>
      <c r="J64" s="103">
        <f t="shared" si="23"/>
        <v>4.7999999999999996E-3</v>
      </c>
      <c r="K64" s="216">
        <v>22515.674093107198</v>
      </c>
      <c r="L64" s="103">
        <f t="shared" si="24"/>
        <v>4.7999999999999996E-3</v>
      </c>
      <c r="M64" s="216">
        <v>22965.987574969342</v>
      </c>
      <c r="N64" s="103">
        <f t="shared" si="25"/>
        <v>4.7999999999999996E-3</v>
      </c>
      <c r="O64" s="216">
        <v>23425.30732646873</v>
      </c>
      <c r="P64" s="103">
        <f t="shared" si="26"/>
        <v>4.7999999999999996E-3</v>
      </c>
      <c r="Q64" s="216">
        <v>23893.813472998103</v>
      </c>
      <c r="R64" s="103">
        <f t="shared" si="27"/>
        <v>4.7999999999999996E-3</v>
      </c>
      <c r="S64" s="216">
        <v>24371.689742458064</v>
      </c>
      <c r="T64" s="103">
        <f t="shared" si="28"/>
        <v>4.7999999999999987E-3</v>
      </c>
      <c r="U64" s="216">
        <v>24859.12353730723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2735.8004999999998</v>
      </c>
      <c r="D65" s="103">
        <f t="shared" si="20"/>
        <v>5.0000000000000001E-4</v>
      </c>
      <c r="E65" s="216">
        <v>1768.1035000000002</v>
      </c>
      <c r="F65" s="103">
        <f t="shared" si="21"/>
        <v>5.0000000000000001E-4</v>
      </c>
      <c r="G65" s="216">
        <v>1819.0020799999998</v>
      </c>
      <c r="H65" s="103">
        <f t="shared" si="22"/>
        <v>4.999999999999999E-4</v>
      </c>
      <c r="I65" s="216">
        <v>2299.3948215999994</v>
      </c>
      <c r="J65" s="103">
        <f t="shared" si="23"/>
        <v>5.0000000000000001E-4</v>
      </c>
      <c r="K65" s="216">
        <v>2345.382718032</v>
      </c>
      <c r="L65" s="103">
        <f t="shared" si="24"/>
        <v>5.0000000000000001E-4</v>
      </c>
      <c r="M65" s="216">
        <v>2392.2903723926402</v>
      </c>
      <c r="N65" s="103">
        <f t="shared" si="25"/>
        <v>5.0000000000000001E-4</v>
      </c>
      <c r="O65" s="216">
        <v>2440.1361798404928</v>
      </c>
      <c r="P65" s="103">
        <f t="shared" si="26"/>
        <v>4.999999999999999E-4</v>
      </c>
      <c r="Q65" s="216">
        <v>2488.9389034373025</v>
      </c>
      <c r="R65" s="103">
        <f t="shared" si="27"/>
        <v>5.0000000000000001E-4</v>
      </c>
      <c r="S65" s="216">
        <v>2538.7176815060488</v>
      </c>
      <c r="T65" s="103">
        <f t="shared" si="28"/>
        <v>5.0000000000000001E-4</v>
      </c>
      <c r="U65" s="216">
        <v>2589.4920351361698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15320.4828</v>
      </c>
      <c r="D66" s="103">
        <f t="shared" si="20"/>
        <v>2.8E-3</v>
      </c>
      <c r="E66" s="216">
        <v>9901.379600000002</v>
      </c>
      <c r="F66" s="103">
        <f t="shared" si="21"/>
        <v>2.8000000000000004E-3</v>
      </c>
      <c r="G66" s="216">
        <v>10186.411647999999</v>
      </c>
      <c r="H66" s="103">
        <f t="shared" si="22"/>
        <v>2.7999999999999995E-3</v>
      </c>
      <c r="I66" s="216">
        <v>12876.611000959998</v>
      </c>
      <c r="J66" s="103">
        <f t="shared" si="23"/>
        <v>2.8000000000000004E-3</v>
      </c>
      <c r="K66" s="216">
        <v>13134.1432209792</v>
      </c>
      <c r="L66" s="103">
        <f t="shared" si="24"/>
        <v>2.8E-3</v>
      </c>
      <c r="M66" s="216">
        <v>13396.826085398783</v>
      </c>
      <c r="N66" s="103">
        <f t="shared" si="25"/>
        <v>2.8E-3</v>
      </c>
      <c r="O66" s="216">
        <v>13664.762607106761</v>
      </c>
      <c r="P66" s="103">
        <f t="shared" si="26"/>
        <v>2.8E-3</v>
      </c>
      <c r="Q66" s="216">
        <v>13938.057859248895</v>
      </c>
      <c r="R66" s="103">
        <f t="shared" si="27"/>
        <v>2.8E-3</v>
      </c>
      <c r="S66" s="216">
        <v>14216.819016433874</v>
      </c>
      <c r="T66" s="103">
        <f t="shared" si="28"/>
        <v>2.8E-3</v>
      </c>
      <c r="U66" s="216">
        <v>14501.155396762551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73866.613499999992</v>
      </c>
      <c r="D67" s="103">
        <f t="shared" si="20"/>
        <v>1.3499999999999998E-2</v>
      </c>
      <c r="E67" s="216">
        <v>47738.794499999996</v>
      </c>
      <c r="F67" s="103">
        <f t="shared" si="21"/>
        <v>1.3499999999999998E-2</v>
      </c>
      <c r="G67" s="216">
        <v>49113.05616</v>
      </c>
      <c r="H67" s="103">
        <f t="shared" si="22"/>
        <v>1.35E-2</v>
      </c>
      <c r="I67" s="216">
        <v>62083.660183199994</v>
      </c>
      <c r="J67" s="103">
        <f t="shared" si="23"/>
        <v>1.3500000000000002E-2</v>
      </c>
      <c r="K67" s="216">
        <v>63325.333386863997</v>
      </c>
      <c r="L67" s="103">
        <f t="shared" si="24"/>
        <v>1.3499999999999998E-2</v>
      </c>
      <c r="M67" s="216">
        <v>64591.840054601278</v>
      </c>
      <c r="N67" s="103">
        <f t="shared" si="25"/>
        <v>1.35E-2</v>
      </c>
      <c r="O67" s="216">
        <v>65883.676855693309</v>
      </c>
      <c r="P67" s="103">
        <f t="shared" si="26"/>
        <v>1.35E-2</v>
      </c>
      <c r="Q67" s="216">
        <v>67201.350392807173</v>
      </c>
      <c r="R67" s="103">
        <f t="shared" si="27"/>
        <v>1.3500000000000002E-2</v>
      </c>
      <c r="S67" s="216">
        <v>68545.377400663318</v>
      </c>
      <c r="T67" s="103">
        <f t="shared" si="28"/>
        <v>1.35E-2</v>
      </c>
      <c r="U67" s="216">
        <v>69916.284948676592</v>
      </c>
      <c r="V67" s="103">
        <f t="shared" si="29"/>
        <v>1.3500000000000002E-2</v>
      </c>
      <c r="X67" s="235"/>
    </row>
    <row r="68" spans="1:24" ht="12.75" customHeight="1" x14ac:dyDescent="0.3">
      <c r="A68" s="38" t="s">
        <v>6</v>
      </c>
      <c r="B68" s="50"/>
      <c r="C68" s="216">
        <v>9301.7217000000001</v>
      </c>
      <c r="D68" s="103">
        <f t="shared" si="20"/>
        <v>1.6999999999999999E-3</v>
      </c>
      <c r="E68" s="216">
        <v>6011.5519000000004</v>
      </c>
      <c r="F68" s="103">
        <f t="shared" si="21"/>
        <v>1.7000000000000001E-3</v>
      </c>
      <c r="G68" s="216">
        <v>6184.6070719999998</v>
      </c>
      <c r="H68" s="103">
        <f t="shared" si="22"/>
        <v>1.6999999999999999E-3</v>
      </c>
      <c r="I68" s="216">
        <v>7817.9423934399983</v>
      </c>
      <c r="J68" s="103">
        <f t="shared" si="23"/>
        <v>1.7000000000000001E-3</v>
      </c>
      <c r="K68" s="216">
        <v>7974.301241308799</v>
      </c>
      <c r="L68" s="103">
        <f t="shared" si="24"/>
        <v>1.6999999999999997E-3</v>
      </c>
      <c r="M68" s="216">
        <v>8133.7872661349757</v>
      </c>
      <c r="N68" s="103">
        <f t="shared" si="25"/>
        <v>1.6999999999999999E-3</v>
      </c>
      <c r="O68" s="216">
        <v>8296.4630114576757</v>
      </c>
      <c r="P68" s="103">
        <f t="shared" si="26"/>
        <v>1.6999999999999999E-3</v>
      </c>
      <c r="Q68" s="216">
        <v>8462.3922716868292</v>
      </c>
      <c r="R68" s="103">
        <f t="shared" si="27"/>
        <v>1.7000000000000001E-3</v>
      </c>
      <c r="S68" s="216">
        <v>8631.6401171205671</v>
      </c>
      <c r="T68" s="103">
        <f t="shared" si="28"/>
        <v>1.7000000000000001E-3</v>
      </c>
      <c r="U68" s="216">
        <v>8804.2729194629774</v>
      </c>
      <c r="V68" s="103">
        <f t="shared" si="29"/>
        <v>1.7000000000000001E-3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547.16009999999994</v>
      </c>
      <c r="D70" s="103">
        <f t="shared" si="20"/>
        <v>9.9999999999999991E-5</v>
      </c>
      <c r="E70" s="216">
        <v>353.6207</v>
      </c>
      <c r="F70" s="103">
        <f t="shared" si="21"/>
        <v>1E-4</v>
      </c>
      <c r="G70" s="216">
        <v>363.80041599999998</v>
      </c>
      <c r="H70" s="103">
        <f t="shared" si="22"/>
        <v>9.9999999999999991E-5</v>
      </c>
      <c r="I70" s="216">
        <v>459.87896431999997</v>
      </c>
      <c r="J70" s="103">
        <f t="shared" si="23"/>
        <v>1.0000000000000002E-4</v>
      </c>
      <c r="K70" s="216">
        <v>469.07654360640004</v>
      </c>
      <c r="L70" s="103">
        <f t="shared" si="24"/>
        <v>1E-4</v>
      </c>
      <c r="M70" s="216">
        <v>478.45807447852803</v>
      </c>
      <c r="N70" s="103">
        <f t="shared" si="25"/>
        <v>1E-4</v>
      </c>
      <c r="O70" s="216">
        <v>488.02723596809864</v>
      </c>
      <c r="P70" s="103">
        <f t="shared" si="26"/>
        <v>1E-4</v>
      </c>
      <c r="Q70" s="216">
        <v>497.7877806874605</v>
      </c>
      <c r="R70" s="103">
        <f t="shared" si="27"/>
        <v>1E-4</v>
      </c>
      <c r="S70" s="216">
        <v>507.74353630120982</v>
      </c>
      <c r="T70" s="103">
        <f t="shared" si="28"/>
        <v>1E-4</v>
      </c>
      <c r="U70" s="216">
        <v>517.89840702723404</v>
      </c>
      <c r="V70" s="103">
        <f t="shared" si="29"/>
        <v>1.0000000000000002E-4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41037.0075</v>
      </c>
      <c r="D75" s="103">
        <f t="shared" si="20"/>
        <v>7.4999999999999997E-3</v>
      </c>
      <c r="E75" s="216">
        <v>26521.552500000002</v>
      </c>
      <c r="F75" s="103">
        <f t="shared" si="21"/>
        <v>7.5000000000000006E-3</v>
      </c>
      <c r="G75" s="216">
        <v>27285.031199999998</v>
      </c>
      <c r="H75" s="103">
        <f t="shared" si="22"/>
        <v>7.4999999999999989E-3</v>
      </c>
      <c r="I75" s="216">
        <v>34490.922323999992</v>
      </c>
      <c r="J75" s="103">
        <f t="shared" si="23"/>
        <v>7.4999999999999997E-3</v>
      </c>
      <c r="K75" s="216">
        <v>35180.740770479999</v>
      </c>
      <c r="L75" s="103">
        <f t="shared" si="24"/>
        <v>7.4999999999999997E-3</v>
      </c>
      <c r="M75" s="216">
        <v>35884.3555858896</v>
      </c>
      <c r="N75" s="103">
        <f t="shared" si="25"/>
        <v>7.4999999999999997E-3</v>
      </c>
      <c r="O75" s="216">
        <v>36602.042697607394</v>
      </c>
      <c r="P75" s="103">
        <f t="shared" si="26"/>
        <v>7.4999999999999997E-3</v>
      </c>
      <c r="Q75" s="216">
        <v>37334.083551559539</v>
      </c>
      <c r="R75" s="103">
        <f t="shared" si="27"/>
        <v>7.5000000000000006E-3</v>
      </c>
      <c r="S75" s="216">
        <v>38080.76522259073</v>
      </c>
      <c r="T75" s="103">
        <f t="shared" si="28"/>
        <v>7.4999999999999989E-3</v>
      </c>
      <c r="U75" s="216">
        <v>38842.380527042544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2188.6403999999998</v>
      </c>
      <c r="D76" s="103">
        <f t="shared" si="20"/>
        <v>3.9999999999999996E-4</v>
      </c>
      <c r="E76" s="216">
        <v>1414.4828</v>
      </c>
      <c r="F76" s="103">
        <f t="shared" si="21"/>
        <v>4.0000000000000002E-4</v>
      </c>
      <c r="G76" s="216">
        <v>1455.2016639999999</v>
      </c>
      <c r="H76" s="103">
        <f t="shared" si="22"/>
        <v>3.9999999999999996E-4</v>
      </c>
      <c r="I76" s="216">
        <v>1839.5158572799999</v>
      </c>
      <c r="J76" s="103">
        <f t="shared" si="23"/>
        <v>4.0000000000000007E-4</v>
      </c>
      <c r="K76" s="216">
        <v>1876.3061744256001</v>
      </c>
      <c r="L76" s="103">
        <f t="shared" si="24"/>
        <v>4.0000000000000002E-4</v>
      </c>
      <c r="M76" s="216">
        <v>1913.8322979141121</v>
      </c>
      <c r="N76" s="103">
        <f t="shared" si="25"/>
        <v>4.0000000000000002E-4</v>
      </c>
      <c r="O76" s="216">
        <v>1952.1089438723945</v>
      </c>
      <c r="P76" s="103">
        <f t="shared" si="26"/>
        <v>4.0000000000000002E-4</v>
      </c>
      <c r="Q76" s="216">
        <v>1991.151122749842</v>
      </c>
      <c r="R76" s="103">
        <f t="shared" si="27"/>
        <v>4.0000000000000002E-4</v>
      </c>
      <c r="S76" s="216">
        <v>2030.9741452048393</v>
      </c>
      <c r="T76" s="103">
        <f t="shared" si="28"/>
        <v>4.0000000000000002E-4</v>
      </c>
      <c r="U76" s="216">
        <v>2071.5936281089362</v>
      </c>
      <c r="V76" s="103">
        <f t="shared" si="29"/>
        <v>4.0000000000000007E-4</v>
      </c>
      <c r="X76" s="235"/>
    </row>
    <row r="77" spans="1:24" ht="12.75" customHeight="1" x14ac:dyDescent="0.3">
      <c r="A77" s="38" t="s">
        <v>136</v>
      </c>
      <c r="B77" s="50"/>
      <c r="C77" s="216">
        <v>7113.0812999999998</v>
      </c>
      <c r="D77" s="103">
        <f t="shared" si="20"/>
        <v>1.2999999999999999E-3</v>
      </c>
      <c r="E77" s="216">
        <v>4597.0690999999997</v>
      </c>
      <c r="F77" s="103">
        <f t="shared" si="21"/>
        <v>1.2999999999999999E-3</v>
      </c>
      <c r="G77" s="216">
        <v>4729.4054079999996</v>
      </c>
      <c r="H77" s="103">
        <f t="shared" si="22"/>
        <v>1.2999999999999999E-3</v>
      </c>
      <c r="I77" s="216">
        <v>5978.4265361599982</v>
      </c>
      <c r="J77" s="103">
        <f t="shared" si="23"/>
        <v>1.2999999999999999E-3</v>
      </c>
      <c r="K77" s="216">
        <v>6097.9950668831998</v>
      </c>
      <c r="L77" s="103">
        <f t="shared" si="24"/>
        <v>1.2999999999999999E-3</v>
      </c>
      <c r="M77" s="216">
        <v>6219.9549682208635</v>
      </c>
      <c r="N77" s="103">
        <f t="shared" si="25"/>
        <v>1.2999999999999999E-3</v>
      </c>
      <c r="O77" s="216">
        <v>6344.354067585281</v>
      </c>
      <c r="P77" s="103">
        <f t="shared" si="26"/>
        <v>1.2999999999999997E-3</v>
      </c>
      <c r="Q77" s="216">
        <v>6471.2411489369861</v>
      </c>
      <c r="R77" s="103">
        <f t="shared" si="27"/>
        <v>1.2999999999999999E-3</v>
      </c>
      <c r="S77" s="216">
        <v>6600.6659719157269</v>
      </c>
      <c r="T77" s="103">
        <f t="shared" si="28"/>
        <v>1.2999999999999999E-3</v>
      </c>
      <c r="U77" s="216">
        <v>6732.6792913540412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109432.02</v>
      </c>
      <c r="D78" s="103">
        <f t="shared" si="20"/>
        <v>0.02</v>
      </c>
      <c r="E78" s="216">
        <v>70724.140000000014</v>
      </c>
      <c r="F78" s="103">
        <f t="shared" si="21"/>
        <v>2.0000000000000004E-2</v>
      </c>
      <c r="G78" s="216">
        <v>72760.083199999994</v>
      </c>
      <c r="H78" s="103">
        <f t="shared" si="22"/>
        <v>1.9999999999999997E-2</v>
      </c>
      <c r="I78" s="216">
        <v>91975.792863999988</v>
      </c>
      <c r="J78" s="103">
        <f t="shared" si="23"/>
        <v>2.0000000000000004E-2</v>
      </c>
      <c r="K78" s="216">
        <v>93815.308721280002</v>
      </c>
      <c r="L78" s="103">
        <f t="shared" si="24"/>
        <v>0.02</v>
      </c>
      <c r="M78" s="216">
        <v>95691.614895705599</v>
      </c>
      <c r="N78" s="103">
        <f t="shared" si="25"/>
        <v>0.02</v>
      </c>
      <c r="O78" s="216">
        <v>97605.447193619737</v>
      </c>
      <c r="P78" s="103">
        <f t="shared" si="26"/>
        <v>2.0000000000000004E-2</v>
      </c>
      <c r="Q78" s="216">
        <v>99557.556137492109</v>
      </c>
      <c r="R78" s="103">
        <f t="shared" si="27"/>
        <v>2.0000000000000004E-2</v>
      </c>
      <c r="S78" s="216">
        <v>101548.70726024196</v>
      </c>
      <c r="T78" s="103">
        <f t="shared" si="28"/>
        <v>0.02</v>
      </c>
      <c r="U78" s="216">
        <v>103579.6814054468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ref="F84:F105" si="31">IFERROR(E84/E$28,0)</f>
        <v>0</v>
      </c>
      <c r="G84" s="216">
        <v>0</v>
      </c>
      <c r="H84" s="103">
        <f t="shared" ref="H84:H105" si="32">IFERROR(G84/G$28,0)</f>
        <v>0</v>
      </c>
      <c r="I84" s="216">
        <v>0</v>
      </c>
      <c r="J84" s="103">
        <f t="shared" ref="J84:J105" si="33">IFERROR(I84/I$28,0)</f>
        <v>0</v>
      </c>
      <c r="K84" s="216">
        <v>0</v>
      </c>
      <c r="L84" s="103">
        <f t="shared" ref="L84:L105" si="34">IFERROR(K84/K$28,0)</f>
        <v>0</v>
      </c>
      <c r="M84" s="216">
        <v>0</v>
      </c>
      <c r="N84" s="103">
        <f t="shared" ref="N84:N105" si="35">IFERROR(M84/M$28,0)</f>
        <v>0</v>
      </c>
      <c r="O84" s="216">
        <v>0</v>
      </c>
      <c r="P84" s="103">
        <f t="shared" ref="P84:P105" si="36">IFERROR(O84/O$28,0)</f>
        <v>0</v>
      </c>
      <c r="Q84" s="216">
        <v>0</v>
      </c>
      <c r="R84" s="103">
        <f t="shared" ref="R84:R105" si="37">IFERROR(Q84/Q$28,0)</f>
        <v>0</v>
      </c>
      <c r="S84" s="216">
        <v>0</v>
      </c>
      <c r="T84" s="103">
        <f t="shared" ref="T84:T105" si="38">IFERROR(S84/S$28,0)</f>
        <v>0</v>
      </c>
      <c r="U84" s="216">
        <v>0</v>
      </c>
      <c r="V84" s="103">
        <f t="shared" ref="V84:V105" si="39">IFERROR(U84/U$28,0)</f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31"/>
        <v>0</v>
      </c>
      <c r="G85" s="216">
        <v>0</v>
      </c>
      <c r="H85" s="103">
        <f t="shared" si="32"/>
        <v>0</v>
      </c>
      <c r="I85" s="216">
        <v>0</v>
      </c>
      <c r="J85" s="103">
        <f t="shared" si="33"/>
        <v>0</v>
      </c>
      <c r="K85" s="216">
        <v>0</v>
      </c>
      <c r="L85" s="103">
        <f t="shared" si="34"/>
        <v>0</v>
      </c>
      <c r="M85" s="216">
        <v>0</v>
      </c>
      <c r="N85" s="103">
        <f t="shared" si="35"/>
        <v>0</v>
      </c>
      <c r="O85" s="216">
        <v>0</v>
      </c>
      <c r="P85" s="103">
        <f t="shared" si="36"/>
        <v>0</v>
      </c>
      <c r="Q85" s="216">
        <v>0</v>
      </c>
      <c r="R85" s="103">
        <f t="shared" si="37"/>
        <v>0</v>
      </c>
      <c r="S85" s="216">
        <v>0</v>
      </c>
      <c r="T85" s="103">
        <f t="shared" si="38"/>
        <v>0</v>
      </c>
      <c r="U85" s="216">
        <v>0</v>
      </c>
      <c r="V85" s="103">
        <f t="shared" si="39"/>
        <v>0</v>
      </c>
      <c r="X85" s="235"/>
    </row>
    <row r="86" spans="1:24" ht="12.75" customHeight="1" x14ac:dyDescent="0.3">
      <c r="A86" s="38" t="s">
        <v>15</v>
      </c>
      <c r="B86" s="50"/>
      <c r="C86" s="216">
        <v>21886.403999999999</v>
      </c>
      <c r="D86" s="103">
        <f t="shared" si="30"/>
        <v>4.0000000000000001E-3</v>
      </c>
      <c r="E86" s="216">
        <v>14144.828000000001</v>
      </c>
      <c r="F86" s="103">
        <f t="shared" si="31"/>
        <v>4.0000000000000001E-3</v>
      </c>
      <c r="G86" s="216">
        <v>14552.016639999998</v>
      </c>
      <c r="H86" s="103">
        <f t="shared" si="32"/>
        <v>3.9999999999999992E-3</v>
      </c>
      <c r="I86" s="216">
        <v>18395.158572799995</v>
      </c>
      <c r="J86" s="103">
        <f t="shared" si="33"/>
        <v>4.0000000000000001E-3</v>
      </c>
      <c r="K86" s="216">
        <v>18763.061744256</v>
      </c>
      <c r="L86" s="103">
        <f t="shared" si="34"/>
        <v>4.0000000000000001E-3</v>
      </c>
      <c r="M86" s="216">
        <v>19138.322979141121</v>
      </c>
      <c r="N86" s="103">
        <f t="shared" si="35"/>
        <v>4.0000000000000001E-3</v>
      </c>
      <c r="O86" s="216">
        <v>19521.089438723942</v>
      </c>
      <c r="P86" s="103">
        <f t="shared" si="36"/>
        <v>3.9999999999999992E-3</v>
      </c>
      <c r="Q86" s="216">
        <v>19911.51122749842</v>
      </c>
      <c r="R86" s="103">
        <f t="shared" si="37"/>
        <v>4.0000000000000001E-3</v>
      </c>
      <c r="S86" s="216">
        <v>20309.741452048391</v>
      </c>
      <c r="T86" s="103">
        <f t="shared" si="38"/>
        <v>4.0000000000000001E-3</v>
      </c>
      <c r="U86" s="216">
        <v>20715.936281089358</v>
      </c>
      <c r="V86" s="103">
        <f t="shared" si="3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31"/>
        <v>0</v>
      </c>
      <c r="G87" s="216">
        <v>0</v>
      </c>
      <c r="H87" s="103">
        <f t="shared" si="32"/>
        <v>0</v>
      </c>
      <c r="I87" s="216">
        <v>0</v>
      </c>
      <c r="J87" s="103">
        <f t="shared" si="33"/>
        <v>0</v>
      </c>
      <c r="K87" s="216">
        <v>0</v>
      </c>
      <c r="L87" s="103">
        <f t="shared" si="34"/>
        <v>0</v>
      </c>
      <c r="M87" s="216">
        <v>0</v>
      </c>
      <c r="N87" s="103">
        <f t="shared" si="35"/>
        <v>0</v>
      </c>
      <c r="O87" s="216">
        <v>0</v>
      </c>
      <c r="P87" s="103">
        <f t="shared" si="36"/>
        <v>0</v>
      </c>
      <c r="Q87" s="216">
        <v>0</v>
      </c>
      <c r="R87" s="103">
        <f t="shared" si="37"/>
        <v>0</v>
      </c>
      <c r="S87" s="216">
        <v>0</v>
      </c>
      <c r="T87" s="103">
        <f t="shared" si="38"/>
        <v>0</v>
      </c>
      <c r="U87" s="216">
        <v>0</v>
      </c>
      <c r="V87" s="103">
        <f t="shared" si="39"/>
        <v>0</v>
      </c>
      <c r="X87" s="235"/>
    </row>
    <row r="88" spans="1:24" ht="12.75" customHeight="1" x14ac:dyDescent="0.3">
      <c r="A88" s="38" t="s">
        <v>12</v>
      </c>
      <c r="B88" s="50"/>
      <c r="C88" s="216">
        <v>27905.165099999998</v>
      </c>
      <c r="D88" s="103">
        <f t="shared" si="30"/>
        <v>5.0999999999999995E-3</v>
      </c>
      <c r="E88" s="216">
        <v>18034.655700000003</v>
      </c>
      <c r="F88" s="103">
        <f t="shared" si="31"/>
        <v>5.1000000000000012E-3</v>
      </c>
      <c r="G88" s="216">
        <v>18553.821216</v>
      </c>
      <c r="H88" s="103">
        <f t="shared" si="32"/>
        <v>5.0999999999999995E-3</v>
      </c>
      <c r="I88" s="216">
        <v>23453.827180319997</v>
      </c>
      <c r="J88" s="103">
        <f t="shared" si="33"/>
        <v>5.1000000000000004E-3</v>
      </c>
      <c r="K88" s="216">
        <v>23922.903723926403</v>
      </c>
      <c r="L88" s="103">
        <f t="shared" si="34"/>
        <v>5.1000000000000004E-3</v>
      </c>
      <c r="M88" s="216">
        <v>24401.361798404931</v>
      </c>
      <c r="N88" s="103">
        <f t="shared" si="35"/>
        <v>5.1000000000000004E-3</v>
      </c>
      <c r="O88" s="216">
        <v>24889.389034373031</v>
      </c>
      <c r="P88" s="103">
        <f t="shared" si="36"/>
        <v>5.1000000000000004E-3</v>
      </c>
      <c r="Q88" s="216">
        <v>25387.176815060488</v>
      </c>
      <c r="R88" s="103">
        <f t="shared" si="37"/>
        <v>5.1000000000000004E-3</v>
      </c>
      <c r="S88" s="216">
        <v>25894.920351361699</v>
      </c>
      <c r="T88" s="103">
        <f t="shared" si="38"/>
        <v>5.1000000000000004E-3</v>
      </c>
      <c r="U88" s="216">
        <v>26412.818758388934</v>
      </c>
      <c r="V88" s="103">
        <f t="shared" si="3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31"/>
        <v>0</v>
      </c>
      <c r="G89" s="216">
        <v>0</v>
      </c>
      <c r="H89" s="103">
        <f t="shared" si="32"/>
        <v>0</v>
      </c>
      <c r="I89" s="216">
        <v>0</v>
      </c>
      <c r="J89" s="103">
        <f t="shared" si="33"/>
        <v>0</v>
      </c>
      <c r="K89" s="216">
        <v>0</v>
      </c>
      <c r="L89" s="103">
        <f t="shared" si="34"/>
        <v>0</v>
      </c>
      <c r="M89" s="216">
        <v>0</v>
      </c>
      <c r="N89" s="103">
        <f t="shared" si="35"/>
        <v>0</v>
      </c>
      <c r="O89" s="216">
        <v>0</v>
      </c>
      <c r="P89" s="103">
        <f t="shared" si="36"/>
        <v>0</v>
      </c>
      <c r="Q89" s="216">
        <v>0</v>
      </c>
      <c r="R89" s="103">
        <f t="shared" si="37"/>
        <v>0</v>
      </c>
      <c r="S89" s="216">
        <v>0</v>
      </c>
      <c r="T89" s="103">
        <f t="shared" si="38"/>
        <v>0</v>
      </c>
      <c r="U89" s="216">
        <v>0</v>
      </c>
      <c r="V89" s="103">
        <f t="shared" si="39"/>
        <v>0</v>
      </c>
      <c r="X89" s="235"/>
    </row>
    <row r="90" spans="1:24" ht="12.75" customHeight="1" x14ac:dyDescent="0.3">
      <c r="A90" s="38" t="s">
        <v>17</v>
      </c>
      <c r="B90" s="50"/>
      <c r="C90" s="216">
        <v>1094.3201999999999</v>
      </c>
      <c r="D90" s="103">
        <f t="shared" si="30"/>
        <v>1.9999999999999998E-4</v>
      </c>
      <c r="E90" s="216">
        <v>707.2414</v>
      </c>
      <c r="F90" s="103">
        <f t="shared" si="31"/>
        <v>2.0000000000000001E-4</v>
      </c>
      <c r="G90" s="216">
        <v>727.60083199999997</v>
      </c>
      <c r="H90" s="103">
        <f t="shared" si="32"/>
        <v>1.9999999999999998E-4</v>
      </c>
      <c r="I90" s="216">
        <v>919.75792863999993</v>
      </c>
      <c r="J90" s="103">
        <f t="shared" si="33"/>
        <v>2.0000000000000004E-4</v>
      </c>
      <c r="K90" s="216">
        <v>938.15308721280007</v>
      </c>
      <c r="L90" s="103">
        <f t="shared" si="34"/>
        <v>2.0000000000000001E-4</v>
      </c>
      <c r="M90" s="216">
        <v>956.91614895705607</v>
      </c>
      <c r="N90" s="103">
        <f t="shared" si="35"/>
        <v>2.0000000000000001E-4</v>
      </c>
      <c r="O90" s="216">
        <v>976.05447193619727</v>
      </c>
      <c r="P90" s="103">
        <f t="shared" si="36"/>
        <v>2.0000000000000001E-4</v>
      </c>
      <c r="Q90" s="216">
        <v>995.57556137492099</v>
      </c>
      <c r="R90" s="103">
        <f t="shared" si="37"/>
        <v>2.0000000000000001E-4</v>
      </c>
      <c r="S90" s="216">
        <v>1015.4870726024196</v>
      </c>
      <c r="T90" s="103">
        <f t="shared" si="38"/>
        <v>2.0000000000000001E-4</v>
      </c>
      <c r="U90" s="216">
        <v>1035.7968140544681</v>
      </c>
      <c r="V90" s="103">
        <f t="shared" si="39"/>
        <v>2.0000000000000004E-4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31"/>
        <v>0</v>
      </c>
      <c r="G91" s="216">
        <v>0</v>
      </c>
      <c r="H91" s="103">
        <f t="shared" si="32"/>
        <v>0</v>
      </c>
      <c r="I91" s="216">
        <v>0</v>
      </c>
      <c r="J91" s="103">
        <f t="shared" si="33"/>
        <v>0</v>
      </c>
      <c r="K91" s="216">
        <v>0</v>
      </c>
      <c r="L91" s="103">
        <f t="shared" si="34"/>
        <v>0</v>
      </c>
      <c r="M91" s="216">
        <v>0</v>
      </c>
      <c r="N91" s="103">
        <f t="shared" si="35"/>
        <v>0</v>
      </c>
      <c r="O91" s="216">
        <v>0</v>
      </c>
      <c r="P91" s="103">
        <f t="shared" si="36"/>
        <v>0</v>
      </c>
      <c r="Q91" s="216">
        <v>0</v>
      </c>
      <c r="R91" s="103">
        <f t="shared" si="37"/>
        <v>0</v>
      </c>
      <c r="S91" s="216">
        <v>0</v>
      </c>
      <c r="T91" s="103">
        <f t="shared" si="38"/>
        <v>0</v>
      </c>
      <c r="U91" s="216">
        <v>0</v>
      </c>
      <c r="V91" s="103">
        <f t="shared" si="39"/>
        <v>0</v>
      </c>
      <c r="X91" s="235"/>
    </row>
    <row r="92" spans="1:24" ht="12.75" customHeight="1" x14ac:dyDescent="0.3">
      <c r="A92" s="38" t="s">
        <v>13</v>
      </c>
      <c r="B92" s="50"/>
      <c r="C92" s="216">
        <v>19150.603500000001</v>
      </c>
      <c r="D92" s="103">
        <f t="shared" si="30"/>
        <v>3.5000000000000001E-3</v>
      </c>
      <c r="E92" s="216">
        <v>12376.7245</v>
      </c>
      <c r="F92" s="103">
        <f t="shared" si="31"/>
        <v>3.5000000000000001E-3</v>
      </c>
      <c r="G92" s="216">
        <v>12733.01456</v>
      </c>
      <c r="H92" s="103">
        <f t="shared" si="32"/>
        <v>3.4999999999999996E-3</v>
      </c>
      <c r="I92" s="216">
        <v>16095.763751199998</v>
      </c>
      <c r="J92" s="103">
        <f t="shared" si="33"/>
        <v>3.5000000000000005E-3</v>
      </c>
      <c r="K92" s="216">
        <v>16417.679026224003</v>
      </c>
      <c r="L92" s="103">
        <f t="shared" si="34"/>
        <v>3.5000000000000005E-3</v>
      </c>
      <c r="M92" s="216">
        <v>16746.032606748478</v>
      </c>
      <c r="N92" s="103">
        <f t="shared" si="35"/>
        <v>3.4999999999999996E-3</v>
      </c>
      <c r="O92" s="216">
        <v>17080.953258883452</v>
      </c>
      <c r="P92" s="103">
        <f t="shared" si="36"/>
        <v>3.5000000000000001E-3</v>
      </c>
      <c r="Q92" s="216">
        <v>17422.572324061119</v>
      </c>
      <c r="R92" s="103">
        <f t="shared" si="37"/>
        <v>3.5000000000000005E-3</v>
      </c>
      <c r="S92" s="216">
        <v>17771.023770542342</v>
      </c>
      <c r="T92" s="103">
        <f t="shared" si="38"/>
        <v>3.5000000000000001E-3</v>
      </c>
      <c r="U92" s="216">
        <v>18126.444245953189</v>
      </c>
      <c r="V92" s="103">
        <f t="shared" si="39"/>
        <v>3.5000000000000001E-3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31"/>
        <v>0</v>
      </c>
      <c r="G93" s="216">
        <v>0</v>
      </c>
      <c r="H93" s="103">
        <f t="shared" si="32"/>
        <v>0</v>
      </c>
      <c r="I93" s="216">
        <v>0</v>
      </c>
      <c r="J93" s="103">
        <f t="shared" si="33"/>
        <v>0</v>
      </c>
      <c r="K93" s="216">
        <v>0</v>
      </c>
      <c r="L93" s="103">
        <f t="shared" si="34"/>
        <v>0</v>
      </c>
      <c r="M93" s="216">
        <v>0</v>
      </c>
      <c r="N93" s="103">
        <f t="shared" si="35"/>
        <v>0</v>
      </c>
      <c r="O93" s="216">
        <v>0</v>
      </c>
      <c r="P93" s="103">
        <f t="shared" si="36"/>
        <v>0</v>
      </c>
      <c r="Q93" s="216">
        <v>0</v>
      </c>
      <c r="R93" s="103">
        <f t="shared" si="37"/>
        <v>0</v>
      </c>
      <c r="S93" s="216">
        <v>0</v>
      </c>
      <c r="T93" s="103">
        <f t="shared" si="38"/>
        <v>0</v>
      </c>
      <c r="U93" s="216">
        <v>0</v>
      </c>
      <c r="V93" s="103">
        <f t="shared" si="3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31"/>
        <v>0</v>
      </c>
      <c r="G94" s="216">
        <v>0</v>
      </c>
      <c r="H94" s="103">
        <f t="shared" si="32"/>
        <v>0</v>
      </c>
      <c r="I94" s="216">
        <v>0</v>
      </c>
      <c r="J94" s="103">
        <f t="shared" si="33"/>
        <v>0</v>
      </c>
      <c r="K94" s="216">
        <v>0</v>
      </c>
      <c r="L94" s="103">
        <f t="shared" si="34"/>
        <v>0</v>
      </c>
      <c r="M94" s="216">
        <v>0</v>
      </c>
      <c r="N94" s="103">
        <f t="shared" si="35"/>
        <v>0</v>
      </c>
      <c r="O94" s="216">
        <v>0</v>
      </c>
      <c r="P94" s="103">
        <f t="shared" si="36"/>
        <v>0</v>
      </c>
      <c r="Q94" s="216">
        <v>0</v>
      </c>
      <c r="R94" s="103">
        <f t="shared" si="37"/>
        <v>0</v>
      </c>
      <c r="S94" s="216">
        <v>0</v>
      </c>
      <c r="T94" s="103">
        <f t="shared" si="38"/>
        <v>0</v>
      </c>
      <c r="U94" s="216">
        <v>0</v>
      </c>
      <c r="V94" s="103">
        <f t="shared" si="3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31"/>
        <v>0</v>
      </c>
      <c r="G95" s="216">
        <v>0</v>
      </c>
      <c r="H95" s="103">
        <f t="shared" si="32"/>
        <v>0</v>
      </c>
      <c r="I95" s="216">
        <v>0</v>
      </c>
      <c r="J95" s="103">
        <f t="shared" si="33"/>
        <v>0</v>
      </c>
      <c r="K95" s="216">
        <v>0</v>
      </c>
      <c r="L95" s="103">
        <f t="shared" si="34"/>
        <v>0</v>
      </c>
      <c r="M95" s="216">
        <v>0</v>
      </c>
      <c r="N95" s="103">
        <f t="shared" si="35"/>
        <v>0</v>
      </c>
      <c r="O95" s="216">
        <v>0</v>
      </c>
      <c r="P95" s="103">
        <f t="shared" si="36"/>
        <v>0</v>
      </c>
      <c r="Q95" s="216">
        <v>0</v>
      </c>
      <c r="R95" s="103">
        <f t="shared" si="37"/>
        <v>0</v>
      </c>
      <c r="S95" s="216">
        <v>0</v>
      </c>
      <c r="T95" s="103">
        <f t="shared" si="38"/>
        <v>0</v>
      </c>
      <c r="U95" s="216">
        <v>0</v>
      </c>
      <c r="V95" s="103">
        <f t="shared" si="3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31"/>
        <v>0</v>
      </c>
      <c r="G96" s="216">
        <v>0</v>
      </c>
      <c r="H96" s="103">
        <f t="shared" si="32"/>
        <v>0</v>
      </c>
      <c r="I96" s="216">
        <v>0</v>
      </c>
      <c r="J96" s="103">
        <f t="shared" si="33"/>
        <v>0</v>
      </c>
      <c r="K96" s="216">
        <v>0</v>
      </c>
      <c r="L96" s="103">
        <f t="shared" si="34"/>
        <v>0</v>
      </c>
      <c r="M96" s="216">
        <v>0</v>
      </c>
      <c r="N96" s="103">
        <f t="shared" si="35"/>
        <v>0</v>
      </c>
      <c r="O96" s="216">
        <v>0</v>
      </c>
      <c r="P96" s="103">
        <f t="shared" si="36"/>
        <v>0</v>
      </c>
      <c r="Q96" s="216">
        <v>0</v>
      </c>
      <c r="R96" s="103">
        <f t="shared" si="37"/>
        <v>0</v>
      </c>
      <c r="S96" s="216">
        <v>0</v>
      </c>
      <c r="T96" s="103">
        <f t="shared" si="38"/>
        <v>0</v>
      </c>
      <c r="U96" s="216">
        <v>0</v>
      </c>
      <c r="V96" s="103">
        <f t="shared" si="39"/>
        <v>0</v>
      </c>
      <c r="X96" s="235"/>
    </row>
    <row r="97" spans="1:24" ht="12.75" customHeight="1" x14ac:dyDescent="0.3">
      <c r="A97" s="38" t="s">
        <v>7</v>
      </c>
      <c r="B97" s="50"/>
      <c r="C97" s="216">
        <v>36849.138699999996</v>
      </c>
      <c r="D97" s="103">
        <f t="shared" si="30"/>
        <v>6.7346172902592854E-3</v>
      </c>
      <c r="E97" s="216">
        <v>28345.491307692311</v>
      </c>
      <c r="F97" s="103">
        <f t="shared" si="31"/>
        <v>8.0157896038586859E-3</v>
      </c>
      <c r="G97" s="216">
        <v>24624.128590384611</v>
      </c>
      <c r="H97" s="103">
        <f t="shared" si="32"/>
        <v>6.7685817573074495E-3</v>
      </c>
      <c r="I97" s="216">
        <v>25239.731805144223</v>
      </c>
      <c r="J97" s="103">
        <f t="shared" si="33"/>
        <v>5.4883423168669947E-3</v>
      </c>
      <c r="K97" s="216">
        <v>25870.72510027283</v>
      </c>
      <c r="L97" s="103">
        <f t="shared" si="34"/>
        <v>5.5152459556751651E-3</v>
      </c>
      <c r="M97" s="216">
        <v>26517.493227779651</v>
      </c>
      <c r="N97" s="103">
        <f t="shared" si="35"/>
        <v>5.5422814750657303E-3</v>
      </c>
      <c r="O97" s="216">
        <v>27180.430558474134</v>
      </c>
      <c r="P97" s="103">
        <f t="shared" si="36"/>
        <v>5.5694495215121284E-3</v>
      </c>
      <c r="Q97" s="216">
        <v>27859.941322435989</v>
      </c>
      <c r="R97" s="103">
        <f t="shared" si="37"/>
        <v>5.5967507446567973E-3</v>
      </c>
      <c r="S97" s="216">
        <v>28556.439855496887</v>
      </c>
      <c r="T97" s="103">
        <f t="shared" si="38"/>
        <v>5.6241857973266824E-3</v>
      </c>
      <c r="U97" s="216">
        <v>29270.350851884308</v>
      </c>
      <c r="V97" s="103">
        <f t="shared" si="39"/>
        <v>5.6517553355488722E-3</v>
      </c>
      <c r="X97" s="235"/>
    </row>
    <row r="98" spans="1:24" ht="12.75" customHeight="1" x14ac:dyDescent="0.3">
      <c r="A98" s="145" t="s">
        <v>394</v>
      </c>
      <c r="B98" s="50"/>
      <c r="C98" s="216">
        <v>6565.9211999999998</v>
      </c>
      <c r="D98" s="103">
        <f t="shared" si="30"/>
        <v>1.1999999999999999E-3</v>
      </c>
      <c r="E98" s="216">
        <v>4243.4483999999993</v>
      </c>
      <c r="F98" s="103">
        <f t="shared" si="31"/>
        <v>1.1999999999999999E-3</v>
      </c>
      <c r="G98" s="216">
        <v>4365.6049919999996</v>
      </c>
      <c r="H98" s="103">
        <f t="shared" si="32"/>
        <v>1.1999999999999999E-3</v>
      </c>
      <c r="I98" s="216">
        <v>5518.5475718399985</v>
      </c>
      <c r="J98" s="103">
        <f t="shared" si="33"/>
        <v>1.1999999999999999E-3</v>
      </c>
      <c r="K98" s="216">
        <v>5628.9185232767995</v>
      </c>
      <c r="L98" s="103">
        <f t="shared" si="34"/>
        <v>1.1999999999999999E-3</v>
      </c>
      <c r="M98" s="216">
        <v>5741.4968937423355</v>
      </c>
      <c r="N98" s="103">
        <f t="shared" si="35"/>
        <v>1.1999999999999999E-3</v>
      </c>
      <c r="O98" s="216">
        <v>5856.3268316171825</v>
      </c>
      <c r="P98" s="103">
        <f t="shared" si="36"/>
        <v>1.1999999999999999E-3</v>
      </c>
      <c r="Q98" s="216">
        <v>5973.4533682495257</v>
      </c>
      <c r="R98" s="103">
        <f t="shared" si="37"/>
        <v>1.1999999999999999E-3</v>
      </c>
      <c r="S98" s="216">
        <v>6092.922435614516</v>
      </c>
      <c r="T98" s="103">
        <f t="shared" si="38"/>
        <v>1.1999999999999997E-3</v>
      </c>
      <c r="U98" s="216">
        <v>6214.7808843268076</v>
      </c>
      <c r="V98" s="103">
        <f t="shared" si="39"/>
        <v>1.2000000000000001E-3</v>
      </c>
      <c r="X98" s="235"/>
    </row>
    <row r="99" spans="1:24" ht="12.75" customHeight="1" x14ac:dyDescent="0.3">
      <c r="A99" s="145" t="s">
        <v>395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31"/>
        <v>0</v>
      </c>
      <c r="G99" s="216">
        <v>0</v>
      </c>
      <c r="H99" s="103">
        <f t="shared" si="32"/>
        <v>0</v>
      </c>
      <c r="I99" s="216">
        <v>0</v>
      </c>
      <c r="J99" s="103">
        <f t="shared" si="33"/>
        <v>0</v>
      </c>
      <c r="K99" s="216">
        <v>0</v>
      </c>
      <c r="L99" s="103">
        <f t="shared" si="34"/>
        <v>0</v>
      </c>
      <c r="M99" s="216">
        <v>0</v>
      </c>
      <c r="N99" s="103">
        <f t="shared" si="35"/>
        <v>0</v>
      </c>
      <c r="O99" s="216">
        <v>0</v>
      </c>
      <c r="P99" s="103">
        <f t="shared" si="36"/>
        <v>0</v>
      </c>
      <c r="Q99" s="216">
        <v>0</v>
      </c>
      <c r="R99" s="103">
        <f t="shared" si="37"/>
        <v>0</v>
      </c>
      <c r="S99" s="216">
        <v>0</v>
      </c>
      <c r="T99" s="103">
        <f t="shared" si="38"/>
        <v>0</v>
      </c>
      <c r="U99" s="216">
        <v>0</v>
      </c>
      <c r="V99" s="103">
        <f t="shared" si="3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31"/>
        <v>0</v>
      </c>
      <c r="G100" s="216">
        <v>0</v>
      </c>
      <c r="H100" s="103">
        <f t="shared" si="32"/>
        <v>0</v>
      </c>
      <c r="I100" s="216">
        <v>0</v>
      </c>
      <c r="J100" s="103">
        <f t="shared" si="33"/>
        <v>0</v>
      </c>
      <c r="K100" s="216">
        <v>0</v>
      </c>
      <c r="L100" s="103">
        <f t="shared" si="34"/>
        <v>0</v>
      </c>
      <c r="M100" s="216">
        <v>0</v>
      </c>
      <c r="N100" s="103">
        <f t="shared" si="35"/>
        <v>0</v>
      </c>
      <c r="O100" s="216">
        <v>0</v>
      </c>
      <c r="P100" s="103">
        <f t="shared" si="36"/>
        <v>0</v>
      </c>
      <c r="Q100" s="216">
        <v>0</v>
      </c>
      <c r="R100" s="103">
        <f t="shared" si="37"/>
        <v>0</v>
      </c>
      <c r="S100" s="216">
        <v>0</v>
      </c>
      <c r="T100" s="103">
        <f t="shared" si="38"/>
        <v>0</v>
      </c>
      <c r="U100" s="216">
        <v>0</v>
      </c>
      <c r="V100" s="103">
        <f t="shared" si="3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31"/>
        <v>0</v>
      </c>
      <c r="G101" s="216"/>
      <c r="H101" s="103">
        <f t="shared" si="32"/>
        <v>0</v>
      </c>
      <c r="I101" s="216">
        <v>0</v>
      </c>
      <c r="J101" s="103">
        <f t="shared" si="33"/>
        <v>0</v>
      </c>
      <c r="K101" s="216">
        <v>0</v>
      </c>
      <c r="L101" s="103">
        <f t="shared" si="34"/>
        <v>0</v>
      </c>
      <c r="M101" s="216">
        <v>0</v>
      </c>
      <c r="N101" s="103">
        <f t="shared" si="35"/>
        <v>0</v>
      </c>
      <c r="O101" s="216">
        <v>0</v>
      </c>
      <c r="P101" s="103">
        <f t="shared" si="36"/>
        <v>0</v>
      </c>
      <c r="Q101" s="216">
        <v>0</v>
      </c>
      <c r="R101" s="103">
        <f t="shared" si="37"/>
        <v>0</v>
      </c>
      <c r="S101" s="216">
        <v>0</v>
      </c>
      <c r="T101" s="103">
        <f t="shared" si="38"/>
        <v>0</v>
      </c>
      <c r="U101" s="216">
        <v>0</v>
      </c>
      <c r="V101" s="103">
        <f t="shared" si="3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31"/>
        <v>0</v>
      </c>
      <c r="G102" s="216">
        <v>0</v>
      </c>
      <c r="H102" s="103">
        <f t="shared" si="32"/>
        <v>0</v>
      </c>
      <c r="I102" s="216">
        <v>0</v>
      </c>
      <c r="J102" s="103">
        <f t="shared" si="33"/>
        <v>0</v>
      </c>
      <c r="K102" s="216">
        <v>0</v>
      </c>
      <c r="L102" s="103">
        <f t="shared" si="34"/>
        <v>0</v>
      </c>
      <c r="M102" s="216">
        <v>0</v>
      </c>
      <c r="N102" s="103">
        <f t="shared" si="35"/>
        <v>0</v>
      </c>
      <c r="O102" s="216">
        <v>0</v>
      </c>
      <c r="P102" s="103">
        <f t="shared" si="36"/>
        <v>0</v>
      </c>
      <c r="Q102" s="216">
        <v>0</v>
      </c>
      <c r="R102" s="103">
        <f t="shared" si="37"/>
        <v>0</v>
      </c>
      <c r="S102" s="216">
        <v>0</v>
      </c>
      <c r="T102" s="103">
        <f t="shared" si="38"/>
        <v>0</v>
      </c>
      <c r="U102" s="216">
        <v>0</v>
      </c>
      <c r="V102" s="103">
        <f t="shared" si="3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31"/>
        <v>0</v>
      </c>
      <c r="G103" s="216">
        <v>0</v>
      </c>
      <c r="H103" s="103">
        <f t="shared" si="32"/>
        <v>0</v>
      </c>
      <c r="I103" s="216">
        <v>0</v>
      </c>
      <c r="J103" s="103">
        <f t="shared" si="33"/>
        <v>0</v>
      </c>
      <c r="K103" s="216">
        <v>0</v>
      </c>
      <c r="L103" s="103">
        <f t="shared" si="34"/>
        <v>0</v>
      </c>
      <c r="M103" s="216">
        <v>0</v>
      </c>
      <c r="N103" s="103">
        <f t="shared" si="35"/>
        <v>0</v>
      </c>
      <c r="O103" s="216">
        <v>0</v>
      </c>
      <c r="P103" s="103">
        <f t="shared" si="36"/>
        <v>0</v>
      </c>
      <c r="Q103" s="216">
        <v>0</v>
      </c>
      <c r="R103" s="103">
        <f t="shared" si="37"/>
        <v>0</v>
      </c>
      <c r="S103" s="216">
        <v>0</v>
      </c>
      <c r="T103" s="103">
        <f t="shared" si="38"/>
        <v>0</v>
      </c>
      <c r="U103" s="216">
        <v>0</v>
      </c>
      <c r="V103" s="103">
        <f t="shared" si="39"/>
        <v>0</v>
      </c>
      <c r="X103" s="235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31"/>
        <v>0</v>
      </c>
      <c r="G104" s="216">
        <v>0</v>
      </c>
      <c r="H104" s="103">
        <f t="shared" si="32"/>
        <v>0</v>
      </c>
      <c r="I104" s="216">
        <v>0</v>
      </c>
      <c r="J104" s="103">
        <f t="shared" si="33"/>
        <v>0</v>
      </c>
      <c r="K104" s="216">
        <v>0</v>
      </c>
      <c r="L104" s="103">
        <f t="shared" si="34"/>
        <v>0</v>
      </c>
      <c r="M104" s="216">
        <v>0</v>
      </c>
      <c r="N104" s="103">
        <f t="shared" si="35"/>
        <v>0</v>
      </c>
      <c r="O104" s="216">
        <v>0</v>
      </c>
      <c r="P104" s="103">
        <f t="shared" si="36"/>
        <v>0</v>
      </c>
      <c r="Q104" s="216">
        <v>0</v>
      </c>
      <c r="R104" s="103">
        <f t="shared" si="37"/>
        <v>0</v>
      </c>
      <c r="S104" s="216">
        <v>0</v>
      </c>
      <c r="T104" s="103">
        <f t="shared" si="38"/>
        <v>0</v>
      </c>
      <c r="U104" s="216">
        <v>0</v>
      </c>
      <c r="V104" s="103">
        <f t="shared" si="3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1165460.0210485188</v>
      </c>
      <c r="D105" s="106">
        <f t="shared" si="30"/>
        <v>0.21300164632774188</v>
      </c>
      <c r="E105" s="105">
        <f>SUM(E52:E104)</f>
        <v>751783.17146657605</v>
      </c>
      <c r="F105" s="106">
        <f t="shared" si="31"/>
        <v>0.21259591745239351</v>
      </c>
      <c r="G105" s="105">
        <f>SUM(G52:G104)</f>
        <v>771568.79133588786</v>
      </c>
      <c r="H105" s="106">
        <f t="shared" si="32"/>
        <v>0.21208573640990225</v>
      </c>
      <c r="I105" s="105">
        <f>SUM(I52:I104)</f>
        <v>960538.85201309703</v>
      </c>
      <c r="J105" s="106">
        <f t="shared" si="33"/>
        <v>0.20886775141659239</v>
      </c>
      <c r="K105" s="105">
        <f>SUM(K52:K104)</f>
        <v>979642.19203251135</v>
      </c>
      <c r="L105" s="106">
        <f t="shared" si="34"/>
        <v>0.20884484747430146</v>
      </c>
      <c r="M105" s="105">
        <f>SUM(M52:M104)</f>
        <v>999129.27581751556</v>
      </c>
      <c r="N105" s="106">
        <f t="shared" si="35"/>
        <v>0.20882274312257509</v>
      </c>
      <c r="O105" s="105">
        <f>SUM(O52:O104)</f>
        <v>1019003.0327737777</v>
      </c>
      <c r="P105" s="106">
        <f t="shared" si="36"/>
        <v>0.20880044343270793</v>
      </c>
      <c r="Q105" s="105">
        <f>SUM(Q52:Q104)</f>
        <v>1039276.0657191679</v>
      </c>
      <c r="R105" s="106">
        <f t="shared" si="37"/>
        <v>0.20877894276229425</v>
      </c>
      <c r="S105" s="105">
        <f>SUM(S52:S104)</f>
        <v>1059953.9807264598</v>
      </c>
      <c r="T105" s="106">
        <f t="shared" si="38"/>
        <v>0.2087577497190749</v>
      </c>
      <c r="U105" s="105">
        <f>SUM(U52:U104)</f>
        <v>1081044.9257102781</v>
      </c>
      <c r="V105" s="106">
        <f t="shared" si="39"/>
        <v>0.20873687021273862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2289743.5919514811</v>
      </c>
      <c r="D107" s="106">
        <f>IFERROR(C107/C$28,0)</f>
        <v>0.4184778078576053</v>
      </c>
      <c r="E107" s="105">
        <f>E28-E33-E46-E105</f>
        <v>1211298.9885334237</v>
      </c>
      <c r="F107" s="106">
        <f>IFERROR(E107/E$28,0)</f>
        <v>0.34254187849676893</v>
      </c>
      <c r="G107" s="105">
        <f>G28-G33-G46-G105</f>
        <v>1372802.2511141128</v>
      </c>
      <c r="H107" s="106">
        <f>IFERROR(G107/G$28,0)</f>
        <v>0.37735037969668311</v>
      </c>
      <c r="I107" s="105">
        <f>I28-I33-I46-I105</f>
        <v>1999190.5013461523</v>
      </c>
      <c r="J107" s="106">
        <f>IFERROR(I107/I$28,0)</f>
        <v>0.43472101497450655</v>
      </c>
      <c r="K107" s="105">
        <f>K28-K33-K46-K105</f>
        <v>2035915.1760700801</v>
      </c>
      <c r="L107" s="106">
        <f>IFERROR(K107/K$28,0)</f>
        <v>0.43402621679126363</v>
      </c>
      <c r="M107" s="105">
        <f>M28-M33-M46-M105</f>
        <v>2073288.5030151883</v>
      </c>
      <c r="N107" s="106">
        <f>IFERROR(M107/M$28,0)</f>
        <v>0.4333271008697821</v>
      </c>
      <c r="O107" s="105">
        <f>O28-O33-O46-O105</f>
        <v>2038122.0111926268</v>
      </c>
      <c r="P107" s="106">
        <f>IFERROR(O107/O$28,0)</f>
        <v>0.41762464489294504</v>
      </c>
      <c r="Q107" s="105">
        <f>Q28-Q33-Q46-Q105</f>
        <v>2075366.0489526324</v>
      </c>
      <c r="R107" s="106">
        <f>IFERROR(Q107/Q$28,0)</f>
        <v>0.41691783717279818</v>
      </c>
      <c r="S107" s="105">
        <f>S28-S33-S46-S105</f>
        <v>2113264.9103104966</v>
      </c>
      <c r="T107" s="106">
        <f>IFERROR(S107/S$28,0)</f>
        <v>0.41620715168628752</v>
      </c>
      <c r="U107" s="105">
        <f>U28-U33-U46-U105</f>
        <v>2125934.4552195692</v>
      </c>
      <c r="V107" s="106">
        <f>IFERROR(U107/U$28,0)</f>
        <v>0.41049256502304243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680634.12</v>
      </c>
      <c r="D111" s="103">
        <f t="shared" ref="D111:D116" si="40">IFERROR(C111/C$28,0)</f>
        <v>0.12439396074384809</v>
      </c>
      <c r="E111" s="102">
        <f>E59</f>
        <v>453469.08</v>
      </c>
      <c r="F111" s="103">
        <f t="shared" ref="F111:F116" si="41">IFERROR(E111/E$28,0)</f>
        <v>0.12823601107061888</v>
      </c>
      <c r="G111" s="102">
        <f>G59</f>
        <v>466267.22399999999</v>
      </c>
      <c r="H111" s="103">
        <f t="shared" ref="H111:H116" si="42">IFERROR(G111/G$28,0)</f>
        <v>0.12816566542903568</v>
      </c>
      <c r="I111" s="102">
        <f>I59</f>
        <v>582155.61647999997</v>
      </c>
      <c r="J111" s="103">
        <f t="shared" ref="J111:J116" si="43">IFERROR(I111/I$28,0)</f>
        <v>0.12658887699740831</v>
      </c>
      <c r="K111" s="102">
        <f>K59</f>
        <v>593798.7288096</v>
      </c>
      <c r="L111" s="103">
        <f t="shared" ref="L111:L116" si="44">IFERROR(K111/K$28,0)</f>
        <v>0.12658887699740828</v>
      </c>
      <c r="M111" s="102">
        <f>M59</f>
        <v>605674.70338579197</v>
      </c>
      <c r="N111" s="103">
        <f t="shared" ref="N111:N116" si="45">IFERROR(M111/M$28,0)</f>
        <v>0.12658887699740828</v>
      </c>
      <c r="O111" s="102">
        <f>O59</f>
        <v>617788.1974535078</v>
      </c>
      <c r="P111" s="103">
        <f t="shared" ref="P111:P116" si="46">IFERROR(O111/O$28,0)</f>
        <v>0.12658887699740828</v>
      </c>
      <c r="Q111" s="102">
        <f>Q59</f>
        <v>630143.96140257805</v>
      </c>
      <c r="R111" s="103">
        <f t="shared" ref="R111:R116" si="47">IFERROR(Q111/Q$28,0)</f>
        <v>0.12658887699740831</v>
      </c>
      <c r="S111" s="102">
        <f>S59</f>
        <v>642746.84063062957</v>
      </c>
      <c r="T111" s="103">
        <f t="shared" ref="T111:T116" si="48">IFERROR(S111/S$28,0)</f>
        <v>0.12658887699740828</v>
      </c>
      <c r="U111" s="102">
        <f>U59</f>
        <v>655601.77744324214</v>
      </c>
      <c r="V111" s="103">
        <f t="shared" ref="V111:V116" si="49">IFERROR(U111/U$28,0)</f>
        <v>0.12658887699740828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40"/>
        <v>0</v>
      </c>
      <c r="E112" s="102">
        <f>E62</f>
        <v>0</v>
      </c>
      <c r="F112" s="103">
        <f t="shared" si="41"/>
        <v>0</v>
      </c>
      <c r="G112" s="102">
        <f>G62</f>
        <v>0</v>
      </c>
      <c r="H112" s="103">
        <f t="shared" si="42"/>
        <v>0</v>
      </c>
      <c r="I112" s="102">
        <f>I62</f>
        <v>0</v>
      </c>
      <c r="J112" s="103">
        <f t="shared" si="43"/>
        <v>0</v>
      </c>
      <c r="K112" s="102">
        <f>K62</f>
        <v>0</v>
      </c>
      <c r="L112" s="103">
        <f t="shared" si="44"/>
        <v>0</v>
      </c>
      <c r="M112" s="102">
        <f>M62</f>
        <v>0</v>
      </c>
      <c r="N112" s="103">
        <f t="shared" si="45"/>
        <v>0</v>
      </c>
      <c r="O112" s="102">
        <f>O62</f>
        <v>0</v>
      </c>
      <c r="P112" s="103">
        <f t="shared" si="46"/>
        <v>0</v>
      </c>
      <c r="Q112" s="102">
        <f>Q62</f>
        <v>0</v>
      </c>
      <c r="R112" s="103">
        <f t="shared" si="47"/>
        <v>0</v>
      </c>
      <c r="S112" s="102">
        <f>S62</f>
        <v>0</v>
      </c>
      <c r="T112" s="103">
        <f t="shared" si="48"/>
        <v>0</v>
      </c>
      <c r="U112" s="102">
        <f>U62</f>
        <v>0</v>
      </c>
      <c r="V112" s="103">
        <f t="shared" si="49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0"/>
        <v>0</v>
      </c>
      <c r="E113" s="136">
        <v>0</v>
      </c>
      <c r="F113" s="103">
        <f t="shared" si="41"/>
        <v>0</v>
      </c>
      <c r="G113" s="136">
        <v>0</v>
      </c>
      <c r="H113" s="103">
        <f t="shared" si="42"/>
        <v>0</v>
      </c>
      <c r="I113" s="136">
        <v>0</v>
      </c>
      <c r="J113" s="103">
        <f t="shared" si="43"/>
        <v>0</v>
      </c>
      <c r="K113" s="136">
        <v>0</v>
      </c>
      <c r="L113" s="103">
        <f t="shared" si="44"/>
        <v>0</v>
      </c>
      <c r="M113" s="136">
        <v>0</v>
      </c>
      <c r="N113" s="103">
        <f t="shared" si="45"/>
        <v>0</v>
      </c>
      <c r="O113" s="136">
        <v>0</v>
      </c>
      <c r="P113" s="103">
        <f t="shared" si="46"/>
        <v>0</v>
      </c>
      <c r="Q113" s="136">
        <v>0</v>
      </c>
      <c r="R113" s="103">
        <f t="shared" si="47"/>
        <v>0</v>
      </c>
      <c r="S113" s="136">
        <v>0</v>
      </c>
      <c r="T113" s="103">
        <f t="shared" si="48"/>
        <v>0</v>
      </c>
      <c r="U113" s="136">
        <v>0</v>
      </c>
      <c r="V113" s="103">
        <f t="shared" si="49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0"/>
        <v>0</v>
      </c>
      <c r="E114" s="136">
        <v>0</v>
      </c>
      <c r="F114" s="103">
        <f t="shared" si="41"/>
        <v>0</v>
      </c>
      <c r="G114" s="136">
        <v>0</v>
      </c>
      <c r="H114" s="103">
        <f t="shared" si="42"/>
        <v>0</v>
      </c>
      <c r="I114" s="136">
        <v>0</v>
      </c>
      <c r="J114" s="103">
        <f t="shared" si="43"/>
        <v>0</v>
      </c>
      <c r="K114" s="136">
        <v>0</v>
      </c>
      <c r="L114" s="103">
        <f t="shared" si="44"/>
        <v>0</v>
      </c>
      <c r="M114" s="136">
        <v>0</v>
      </c>
      <c r="N114" s="103">
        <f t="shared" si="45"/>
        <v>0</v>
      </c>
      <c r="O114" s="136">
        <v>0</v>
      </c>
      <c r="P114" s="103">
        <f t="shared" si="46"/>
        <v>0</v>
      </c>
      <c r="Q114" s="136">
        <v>0</v>
      </c>
      <c r="R114" s="103">
        <f t="shared" si="47"/>
        <v>0</v>
      </c>
      <c r="S114" s="136">
        <v>0</v>
      </c>
      <c r="T114" s="103">
        <f t="shared" si="48"/>
        <v>0</v>
      </c>
      <c r="U114" s="136">
        <v>0</v>
      </c>
      <c r="V114" s="103">
        <f t="shared" si="49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0"/>
        <v>0</v>
      </c>
      <c r="E115" s="137">
        <v>0</v>
      </c>
      <c r="F115" s="103">
        <f t="shared" si="41"/>
        <v>0</v>
      </c>
      <c r="G115" s="137">
        <v>0</v>
      </c>
      <c r="H115" s="103">
        <f t="shared" si="42"/>
        <v>0</v>
      </c>
      <c r="I115" s="137">
        <v>0</v>
      </c>
      <c r="J115" s="103">
        <f t="shared" si="43"/>
        <v>0</v>
      </c>
      <c r="K115" s="137">
        <v>0</v>
      </c>
      <c r="L115" s="103">
        <f t="shared" si="44"/>
        <v>0</v>
      </c>
      <c r="M115" s="137">
        <v>0</v>
      </c>
      <c r="N115" s="103">
        <f t="shared" si="45"/>
        <v>0</v>
      </c>
      <c r="O115" s="137">
        <v>0</v>
      </c>
      <c r="P115" s="103">
        <f t="shared" si="46"/>
        <v>0</v>
      </c>
      <c r="Q115" s="137">
        <v>0</v>
      </c>
      <c r="R115" s="103">
        <f t="shared" si="47"/>
        <v>0</v>
      </c>
      <c r="S115" s="137">
        <v>0</v>
      </c>
      <c r="T115" s="103">
        <f t="shared" si="48"/>
        <v>0</v>
      </c>
      <c r="U115" s="137">
        <v>0</v>
      </c>
      <c r="V115" s="103">
        <f t="shared" si="49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680634.12</v>
      </c>
      <c r="D116" s="106">
        <f t="shared" si="40"/>
        <v>0.12439396074384809</v>
      </c>
      <c r="E116" s="108">
        <f>SUM(E111:E115)</f>
        <v>453469.08</v>
      </c>
      <c r="F116" s="106">
        <f t="shared" si="41"/>
        <v>0.12823601107061888</v>
      </c>
      <c r="G116" s="108">
        <f>SUM(G111:G115)</f>
        <v>466267.22399999999</v>
      </c>
      <c r="H116" s="106">
        <f t="shared" si="42"/>
        <v>0.12816566542903568</v>
      </c>
      <c r="I116" s="108">
        <f>SUM(I111:I115)</f>
        <v>582155.61647999997</v>
      </c>
      <c r="J116" s="106">
        <f t="shared" si="43"/>
        <v>0.12658887699740831</v>
      </c>
      <c r="K116" s="108">
        <f>SUM(K111:K115)</f>
        <v>593798.7288096</v>
      </c>
      <c r="L116" s="106">
        <f t="shared" si="44"/>
        <v>0.12658887699740828</v>
      </c>
      <c r="M116" s="108">
        <f>SUM(M111:M115)</f>
        <v>605674.70338579197</v>
      </c>
      <c r="N116" s="106">
        <f t="shared" si="45"/>
        <v>0.12658887699740828</v>
      </c>
      <c r="O116" s="108">
        <f>SUM(O111:O115)</f>
        <v>617788.1974535078</v>
      </c>
      <c r="P116" s="106">
        <f t="shared" si="46"/>
        <v>0.12658887699740828</v>
      </c>
      <c r="Q116" s="108">
        <f>SUM(Q111:Q115)</f>
        <v>630143.96140257805</v>
      </c>
      <c r="R116" s="106">
        <f t="shared" si="47"/>
        <v>0.12658887699740831</v>
      </c>
      <c r="S116" s="108">
        <f>SUM(S111:S115)</f>
        <v>642746.84063062957</v>
      </c>
      <c r="T116" s="106">
        <f t="shared" si="48"/>
        <v>0.12658887699740828</v>
      </c>
      <c r="U116" s="108">
        <f>SUM(U111:U115)</f>
        <v>655601.77744324214</v>
      </c>
      <c r="V116" s="106">
        <f t="shared" si="49"/>
        <v>0.12658887699740828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142"/>
      <c r="B122" s="142"/>
      <c r="C122" s="30"/>
      <c r="D122" s="30"/>
      <c r="E122" s="30"/>
      <c r="F122" s="30"/>
      <c r="G122" s="30"/>
      <c r="H122" s="30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  <row r="130" ht="12.75" customHeight="1" x14ac:dyDescent="0.3"/>
    <row r="131" ht="12.75" customHeight="1" x14ac:dyDescent="0.3"/>
    <row r="132" ht="12.75" customHeight="1" x14ac:dyDescent="0.3"/>
    <row r="133" ht="12.75" customHeight="1" x14ac:dyDescent="0.3"/>
    <row r="134" ht="12.75" customHeight="1" x14ac:dyDescent="0.3"/>
    <row r="135" ht="12.75" customHeight="1" x14ac:dyDescent="0.3"/>
    <row r="136" ht="12.75" customHeight="1" x14ac:dyDescent="0.3"/>
    <row r="137" ht="12.75" customHeight="1" x14ac:dyDescent="0.3"/>
    <row r="138" ht="12.75" customHeight="1" x14ac:dyDescent="0.3"/>
    <row r="139" ht="12.75" customHeight="1" x14ac:dyDescent="0.3"/>
    <row r="140" ht="12.75" customHeight="1" x14ac:dyDescent="0.3"/>
    <row r="141" ht="12.75" customHeight="1" x14ac:dyDescent="0.3"/>
    <row r="142" ht="12.75" customHeight="1" x14ac:dyDescent="0.3"/>
    <row r="143" ht="12.75" customHeight="1" x14ac:dyDescent="0.3"/>
    <row r="144" ht="12.75" customHeight="1" x14ac:dyDescent="0.3"/>
    <row r="145" ht="12.75" customHeight="1" x14ac:dyDescent="0.3"/>
    <row r="146" ht="12.75" customHeight="1" x14ac:dyDescent="0.3"/>
    <row r="147" ht="12.75" customHeight="1" x14ac:dyDescent="0.3"/>
    <row r="148" ht="12.75" customHeight="1" x14ac:dyDescent="0.3"/>
    <row r="149" ht="12.75" customHeight="1" x14ac:dyDescent="0.3"/>
    <row r="150" ht="12.75" customHeight="1" x14ac:dyDescent="0.3"/>
    <row r="151" ht="12.75" customHeight="1" x14ac:dyDescent="0.3"/>
    <row r="152" ht="12.75" customHeight="1" x14ac:dyDescent="0.3"/>
    <row r="153" ht="12.75" customHeight="1" x14ac:dyDescent="0.3"/>
    <row r="154" ht="12.75" customHeight="1" x14ac:dyDescent="0.3"/>
    <row r="155" ht="12.75" customHeight="1" x14ac:dyDescent="0.3"/>
    <row r="156" ht="12.75" customHeight="1" x14ac:dyDescent="0.3"/>
    <row r="157" ht="12.75" customHeight="1" x14ac:dyDescent="0.3"/>
    <row r="158" ht="12.75" customHeight="1" x14ac:dyDescent="0.3"/>
    <row r="159" ht="12.75" customHeight="1" x14ac:dyDescent="0.3"/>
    <row r="160" ht="12.75" customHeight="1" x14ac:dyDescent="0.3"/>
    <row r="161" ht="12.75" customHeight="1" x14ac:dyDescent="0.3"/>
    <row r="162" ht="12.75" customHeight="1" x14ac:dyDescent="0.3"/>
    <row r="163" ht="12.75" customHeight="1" x14ac:dyDescent="0.3"/>
    <row r="164" ht="12.75" customHeight="1" x14ac:dyDescent="0.3"/>
    <row r="165" ht="12.75" customHeight="1" x14ac:dyDescent="0.3"/>
    <row r="166" ht="12.75" customHeight="1" x14ac:dyDescent="0.3"/>
    <row r="167" ht="12.75" customHeight="1" x14ac:dyDescent="0.3"/>
    <row r="168" ht="12.75" customHeight="1" x14ac:dyDescent="0.3"/>
    <row r="169" ht="12.75" customHeight="1" x14ac:dyDescent="0.3"/>
    <row r="170" ht="12.75" customHeight="1" x14ac:dyDescent="0.3"/>
    <row r="171" ht="12.75" customHeight="1" x14ac:dyDescent="0.3"/>
    <row r="172" ht="12.75" customHeight="1" x14ac:dyDescent="0.3"/>
    <row r="173" ht="12.75" customHeight="1" x14ac:dyDescent="0.3"/>
    <row r="174" ht="12.75" customHeight="1" x14ac:dyDescent="0.3"/>
    <row r="175" ht="12.75" customHeight="1" x14ac:dyDescent="0.3"/>
    <row r="176" ht="12.75" customHeight="1" x14ac:dyDescent="0.3"/>
    <row r="177" ht="12.75" customHeight="1" x14ac:dyDescent="0.3"/>
    <row r="178" ht="12.75" customHeight="1" x14ac:dyDescent="0.3"/>
    <row r="179" ht="12.75" customHeight="1" x14ac:dyDescent="0.3"/>
    <row r="180" ht="12.75" customHeight="1" x14ac:dyDescent="0.3"/>
    <row r="181" ht="12.75" customHeight="1" x14ac:dyDescent="0.3"/>
    <row r="182" ht="12.75" customHeight="1" x14ac:dyDescent="0.3"/>
    <row r="183" ht="12.75" customHeight="1" x14ac:dyDescent="0.3"/>
    <row r="184" ht="12.75" customHeight="1" x14ac:dyDescent="0.3"/>
    <row r="185" ht="12.75" customHeight="1" x14ac:dyDescent="0.3"/>
    <row r="186" ht="12.75" customHeight="1" x14ac:dyDescent="0.3"/>
    <row r="187" ht="12.75" customHeight="1" x14ac:dyDescent="0.3"/>
    <row r="188" ht="12.75" customHeight="1" x14ac:dyDescent="0.3"/>
    <row r="189" ht="12.75" customHeight="1" x14ac:dyDescent="0.3"/>
    <row r="190" ht="12.75" customHeight="1" x14ac:dyDescent="0.3"/>
    <row r="191" ht="12.75" customHeight="1" x14ac:dyDescent="0.3"/>
    <row r="192" ht="12.75" customHeight="1" x14ac:dyDescent="0.3"/>
    <row r="193" ht="12.75" customHeight="1" x14ac:dyDescent="0.3"/>
    <row r="194" ht="12.75" customHeight="1" x14ac:dyDescent="0.3"/>
    <row r="195" ht="12.75" customHeight="1" x14ac:dyDescent="0.3"/>
    <row r="196" ht="12.75" customHeight="1" x14ac:dyDescent="0.3"/>
    <row r="197" ht="12.75" customHeight="1" x14ac:dyDescent="0.3"/>
    <row r="198" ht="12.75" customHeight="1" x14ac:dyDescent="0.3"/>
    <row r="199" ht="12.75" customHeight="1" x14ac:dyDescent="0.3"/>
    <row r="200" ht="12.75" customHeight="1" x14ac:dyDescent="0.3"/>
    <row r="201" ht="12.75" customHeight="1" x14ac:dyDescent="0.3"/>
    <row r="202" ht="12.75" customHeight="1" x14ac:dyDescent="0.3"/>
    <row r="203" ht="12.75" customHeight="1" x14ac:dyDescent="0.3"/>
    <row r="204" ht="12.75" customHeight="1" x14ac:dyDescent="0.3"/>
    <row r="205" ht="12.75" customHeight="1" x14ac:dyDescent="0.3"/>
    <row r="206" ht="12.75" customHeight="1" x14ac:dyDescent="0.3"/>
    <row r="207" ht="12.75" customHeight="1" x14ac:dyDescent="0.3"/>
    <row r="208" ht="12.75" customHeight="1" x14ac:dyDescent="0.3"/>
    <row r="209" ht="12.75" customHeight="1" x14ac:dyDescent="0.3"/>
    <row r="210" ht="12.75" customHeight="1" x14ac:dyDescent="0.3"/>
    <row r="211" ht="12.75" customHeight="1" x14ac:dyDescent="0.3"/>
    <row r="212" ht="12.75" customHeight="1" x14ac:dyDescent="0.3"/>
    <row r="213" ht="12.75" customHeight="1" x14ac:dyDescent="0.3"/>
    <row r="214" ht="12.75" customHeight="1" x14ac:dyDescent="0.3"/>
    <row r="215" ht="12.75" customHeight="1" x14ac:dyDescent="0.3"/>
    <row r="216" ht="12.75" customHeight="1" x14ac:dyDescent="0.3"/>
    <row r="217" ht="12.75" customHeight="1" x14ac:dyDescent="0.3"/>
    <row r="218" ht="12.75" customHeight="1" x14ac:dyDescent="0.3"/>
    <row r="219" ht="12.75" customHeight="1" x14ac:dyDescent="0.3"/>
    <row r="220" ht="12.75" customHeight="1" x14ac:dyDescent="0.3"/>
    <row r="221" ht="12.75" customHeight="1" x14ac:dyDescent="0.3"/>
    <row r="222" ht="12.75" customHeight="1" x14ac:dyDescent="0.3"/>
    <row r="223" ht="12.75" customHeight="1" x14ac:dyDescent="0.3"/>
    <row r="224" ht="12.75" customHeight="1" x14ac:dyDescent="0.3"/>
    <row r="225" ht="12.75" customHeight="1" x14ac:dyDescent="0.3"/>
    <row r="226" ht="12.75" customHeight="1" x14ac:dyDescent="0.3"/>
    <row r="227" ht="12.75" customHeight="1" x14ac:dyDescent="0.3"/>
    <row r="228" ht="12.75" customHeight="1" x14ac:dyDescent="0.3"/>
    <row r="229" ht="12.75" customHeight="1" x14ac:dyDescent="0.3"/>
    <row r="230" ht="12.75" customHeight="1" x14ac:dyDescent="0.3"/>
    <row r="231" ht="12.75" customHeight="1" x14ac:dyDescent="0.3"/>
    <row r="232" ht="12.75" customHeight="1" x14ac:dyDescent="0.3"/>
    <row r="233" ht="12.75" customHeight="1" x14ac:dyDescent="0.3"/>
    <row r="234" ht="12.75" customHeight="1" x14ac:dyDescent="0.3"/>
    <row r="235" ht="12.75" customHeight="1" x14ac:dyDescent="0.3"/>
    <row r="236" ht="12.75" customHeight="1" x14ac:dyDescent="0.3"/>
    <row r="237" ht="12.75" customHeight="1" x14ac:dyDescent="0.3"/>
    <row r="238" ht="12.75" customHeight="1" x14ac:dyDescent="0.3"/>
    <row r="239" ht="12.75" customHeight="1" x14ac:dyDescent="0.3"/>
    <row r="240" ht="12.75" customHeight="1" x14ac:dyDescent="0.3"/>
    <row r="241" ht="12.75" customHeight="1" x14ac:dyDescent="0.3"/>
    <row r="242" ht="12.75" customHeight="1" x14ac:dyDescent="0.3"/>
    <row r="243" ht="12.75" customHeight="1" x14ac:dyDescent="0.3"/>
    <row r="244" ht="12.75" customHeight="1" x14ac:dyDescent="0.3"/>
    <row r="245" ht="12.75" customHeight="1" x14ac:dyDescent="0.3"/>
    <row r="246" ht="12.75" customHeight="1" x14ac:dyDescent="0.3"/>
    <row r="247" ht="12.75" customHeight="1" x14ac:dyDescent="0.3"/>
    <row r="248" ht="12.75" customHeight="1" x14ac:dyDescent="0.3"/>
    <row r="249" ht="12.75" customHeight="1" x14ac:dyDescent="0.3"/>
    <row r="250" ht="12.75" customHeight="1" x14ac:dyDescent="0.3"/>
    <row r="251" ht="12.75" customHeight="1" x14ac:dyDescent="0.3"/>
    <row r="252" ht="12.75" customHeight="1" x14ac:dyDescent="0.3"/>
    <row r="253" ht="12.75" customHeight="1" x14ac:dyDescent="0.3"/>
    <row r="254" ht="12.75" customHeight="1" x14ac:dyDescent="0.3"/>
    <row r="255" ht="12.75" customHeight="1" x14ac:dyDescent="0.3"/>
    <row r="256" ht="12.75" customHeight="1" x14ac:dyDescent="0.3"/>
    <row r="257" ht="12.75" customHeight="1" x14ac:dyDescent="0.3"/>
    <row r="258" ht="12.75" customHeight="1" x14ac:dyDescent="0.3"/>
    <row r="259" ht="12.75" customHeight="1" x14ac:dyDescent="0.3"/>
  </sheetData>
  <pageMargins left="0.45" right="0" top="0.5" bottom="0.25" header="0.3" footer="0.3"/>
  <pageSetup scale="49" orientation="landscape" horizontalDpi="4294967295" verticalDpi="4294967295" r:id="rId1"/>
  <rowBreaks count="4" manualBreakCount="4">
    <brk id="47" max="16383" man="1"/>
    <brk id="132" max="16383" man="1"/>
    <brk id="184" max="16383" man="1"/>
    <brk id="2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C20" sqref="C20"/>
    </sheetView>
  </sheetViews>
  <sheetFormatPr defaultColWidth="9.109375" defaultRowHeight="12.75" customHeight="1" x14ac:dyDescent="0.3"/>
  <cols>
    <col min="1" max="1" width="9.5546875" style="5" customWidth="1"/>
    <col min="2" max="2" width="38.88671875" style="5" customWidth="1"/>
    <col min="3" max="3" width="20" style="5" customWidth="1"/>
    <col min="4" max="4" width="8.6640625" style="5" customWidth="1"/>
    <col min="5" max="5" width="17.441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232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">
        <v>396</v>
      </c>
      <c r="H3" s="141"/>
      <c r="I3" s="141"/>
      <c r="V3" s="67"/>
    </row>
    <row r="4" spans="1:22" ht="12.75" customHeight="1" x14ac:dyDescent="0.3">
      <c r="A4" s="48" t="s">
        <v>230</v>
      </c>
      <c r="B4" s="134" t="s">
        <v>375</v>
      </c>
      <c r="D4" s="146" t="s">
        <v>163</v>
      </c>
      <c r="G4" s="140" t="s">
        <v>397</v>
      </c>
      <c r="H4" s="141"/>
      <c r="I4" s="141"/>
      <c r="V4" s="67"/>
    </row>
    <row r="5" spans="1:22" ht="12.75" customHeight="1" x14ac:dyDescent="0.3">
      <c r="A5" s="48"/>
      <c r="B5" s="38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f>+C8</f>
        <v>228</v>
      </c>
      <c r="F8" s="38"/>
      <c r="G8" s="134">
        <v>0</v>
      </c>
      <c r="H8" s="38"/>
      <c r="I8" s="134">
        <f>+G8</f>
        <v>0</v>
      </c>
      <c r="J8" s="38"/>
      <c r="K8" s="134">
        <f>+I8</f>
        <v>0</v>
      </c>
      <c r="L8" s="38"/>
      <c r="M8" s="134">
        <f>+K8</f>
        <v>0</v>
      </c>
      <c r="N8" s="38"/>
      <c r="O8" s="134">
        <f>+M8</f>
        <v>0</v>
      </c>
      <c r="P8" s="38"/>
      <c r="Q8" s="134">
        <f>+O8</f>
        <v>0</v>
      </c>
      <c r="R8" s="38"/>
      <c r="S8" s="134">
        <f>+Q8</f>
        <v>0</v>
      </c>
      <c r="T8" s="38"/>
      <c r="U8" s="134">
        <f>+S8</f>
        <v>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1501.2531328320802</v>
      </c>
      <c r="D10" s="38"/>
      <c r="E10" s="247">
        <v>1659.1478696741854</v>
      </c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3.5</v>
      </c>
      <c r="D12" s="38"/>
      <c r="E12" s="135">
        <v>3.5</v>
      </c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1198000</v>
      </c>
      <c r="D14" s="38"/>
      <c r="E14" s="150">
        <v>1324000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136">
        <v>1049687.6000000001</v>
      </c>
      <c r="D19" s="103">
        <f>IFERROR(C19/C$28,0)</f>
        <v>0.87620000000000009</v>
      </c>
      <c r="E19" s="136">
        <v>618705.19999999995</v>
      </c>
      <c r="F19" s="103">
        <f>IFERROR(E19/E$28,0)</f>
        <v>0.46729999999999994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148312.4</v>
      </c>
      <c r="D20" s="103">
        <f>IFERROR(C20/C$28,0)</f>
        <v>0.12379999999999999</v>
      </c>
      <c r="E20" s="136">
        <v>705294.8</v>
      </c>
      <c r="F20" s="103">
        <f>IFERROR(E20/E$28,0)</f>
        <v>0.53270000000000006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1198000</v>
      </c>
      <c r="D28" s="106">
        <f t="shared" si="0"/>
        <v>1</v>
      </c>
      <c r="E28" s="105">
        <f>SUM(E19:E27)</f>
        <v>1324000</v>
      </c>
      <c r="F28" s="106">
        <f t="shared" si="1"/>
        <v>1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301896</v>
      </c>
      <c r="D31" s="103">
        <f>IFERROR(C31/C$28,0)</f>
        <v>0.252</v>
      </c>
      <c r="E31" s="216">
        <v>333648</v>
      </c>
      <c r="F31" s="103">
        <f>IFERROR(E31/E$28,0)</f>
        <v>0.252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301896</v>
      </c>
      <c r="D33" s="106">
        <f>IFERROR(C33/C$28,0)</f>
        <v>0.252</v>
      </c>
      <c r="E33" s="105">
        <f>SUM(E31:E32)</f>
        <v>333648</v>
      </c>
      <c r="F33" s="106">
        <f>IFERROR(E33/E$28,0)</f>
        <v>0.252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>
        <v>0</v>
      </c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52208</v>
      </c>
      <c r="D37" s="103">
        <f t="shared" si="10"/>
        <v>4.3579298831385643E-2</v>
      </c>
      <c r="E37" s="216">
        <v>58055.296000000002</v>
      </c>
      <c r="F37" s="103">
        <f t="shared" si="11"/>
        <v>4.3848410876132934E-2</v>
      </c>
      <c r="G37" s="216"/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/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92362</v>
      </c>
      <c r="D39" s="103">
        <f t="shared" si="10"/>
        <v>7.7096828046744573E-2</v>
      </c>
      <c r="E39" s="216">
        <v>102706.54400000001</v>
      </c>
      <c r="F39" s="103">
        <f t="shared" si="11"/>
        <v>7.7572918429003032E-2</v>
      </c>
      <c r="G39" s="216"/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/>
      <c r="D40" s="103">
        <f t="shared" si="10"/>
        <v>0</v>
      </c>
      <c r="E40" s="138"/>
      <c r="F40" s="103">
        <f t="shared" si="11"/>
        <v>0</v>
      </c>
      <c r="G40" s="138"/>
      <c r="H40" s="103">
        <f t="shared" si="12"/>
        <v>0</v>
      </c>
      <c r="I40" s="138"/>
      <c r="J40" s="103">
        <f t="shared" si="13"/>
        <v>0</v>
      </c>
      <c r="K40" s="138"/>
      <c r="L40" s="103">
        <f t="shared" si="14"/>
        <v>0</v>
      </c>
      <c r="M40" s="138"/>
      <c r="N40" s="103">
        <f t="shared" si="15"/>
        <v>0</v>
      </c>
      <c r="O40" s="138"/>
      <c r="P40" s="103">
        <f t="shared" si="16"/>
        <v>0</v>
      </c>
      <c r="Q40" s="138"/>
      <c r="R40" s="103">
        <f t="shared" si="17"/>
        <v>0</v>
      </c>
      <c r="S40" s="138"/>
      <c r="T40" s="103">
        <f t="shared" si="18"/>
        <v>0</v>
      </c>
      <c r="U40" s="138"/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6473.7920000000004</v>
      </c>
      <c r="D41" s="103">
        <f t="shared" si="10"/>
        <v>5.4038330550918202E-3</v>
      </c>
      <c r="E41" s="216">
        <v>7198.8567039999998</v>
      </c>
      <c r="F41" s="103">
        <f t="shared" si="11"/>
        <v>5.4372029486404834E-3</v>
      </c>
      <c r="G41" s="138"/>
      <c r="H41" s="103">
        <f t="shared" si="12"/>
        <v>0</v>
      </c>
      <c r="I41" s="138"/>
      <c r="J41" s="103">
        <f t="shared" si="13"/>
        <v>0</v>
      </c>
      <c r="K41" s="138"/>
      <c r="L41" s="103">
        <f t="shared" si="14"/>
        <v>0</v>
      </c>
      <c r="M41" s="138"/>
      <c r="N41" s="103">
        <f t="shared" si="15"/>
        <v>0</v>
      </c>
      <c r="O41" s="138"/>
      <c r="P41" s="103">
        <f t="shared" si="16"/>
        <v>0</v>
      </c>
      <c r="Q41" s="138"/>
      <c r="R41" s="103">
        <f t="shared" si="17"/>
        <v>0</v>
      </c>
      <c r="S41" s="138"/>
      <c r="T41" s="103">
        <f t="shared" si="18"/>
        <v>0</v>
      </c>
      <c r="U41" s="138"/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13589.58</v>
      </c>
      <c r="D45" s="103">
        <f t="shared" si="10"/>
        <v>1.1343555926544241E-2</v>
      </c>
      <c r="E45" s="219">
        <v>15111.612960000002</v>
      </c>
      <c r="F45" s="103">
        <f t="shared" si="11"/>
        <v>1.1413604954682782E-2</v>
      </c>
      <c r="G45" s="139"/>
      <c r="H45" s="103">
        <f t="shared" si="12"/>
        <v>0</v>
      </c>
      <c r="I45" s="139"/>
      <c r="J45" s="103">
        <f t="shared" si="13"/>
        <v>0</v>
      </c>
      <c r="K45" s="139"/>
      <c r="L45" s="103">
        <f t="shared" si="14"/>
        <v>0</v>
      </c>
      <c r="M45" s="139"/>
      <c r="N45" s="103">
        <f t="shared" si="15"/>
        <v>0</v>
      </c>
      <c r="O45" s="139"/>
      <c r="P45" s="103">
        <f t="shared" si="16"/>
        <v>0</v>
      </c>
      <c r="Q45" s="139"/>
      <c r="R45" s="103">
        <f t="shared" si="17"/>
        <v>0</v>
      </c>
      <c r="S45" s="139"/>
      <c r="T45" s="103">
        <f t="shared" si="18"/>
        <v>0</v>
      </c>
      <c r="U45" s="139"/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164633.37199999997</v>
      </c>
      <c r="D46" s="106">
        <f t="shared" si="10"/>
        <v>0.13742351585976625</v>
      </c>
      <c r="E46" s="105">
        <f>SUM(E36:E45)</f>
        <v>183072.30966400003</v>
      </c>
      <c r="F46" s="106">
        <f t="shared" si="11"/>
        <v>0.13827213720845924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838.6</v>
      </c>
      <c r="D54" s="103">
        <f t="shared" si="20"/>
        <v>6.9999999999999999E-4</v>
      </c>
      <c r="E54" s="216">
        <v>926.80000000000007</v>
      </c>
      <c r="F54" s="103">
        <f t="shared" si="21"/>
        <v>7.000000000000001E-4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610.98</v>
      </c>
      <c r="D56" s="103">
        <f t="shared" si="20"/>
        <v>5.1000000000000004E-4</v>
      </c>
      <c r="E56" s="216">
        <v>675.24000000000012</v>
      </c>
      <c r="F56" s="103">
        <f t="shared" si="21"/>
        <v>5.1000000000000015E-4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119800</v>
      </c>
      <c r="D59" s="103">
        <f t="shared" si="20"/>
        <v>0.1</v>
      </c>
      <c r="E59" s="216">
        <v>132400</v>
      </c>
      <c r="F59" s="103">
        <f t="shared" si="21"/>
        <v>0.1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330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16847.555815774151</v>
      </c>
      <c r="D63" s="103">
        <f t="shared" si="20"/>
        <v>1.4063068293634516E-2</v>
      </c>
      <c r="E63" s="216">
        <v>11299.170613960669</v>
      </c>
      <c r="F63" s="103">
        <f t="shared" si="21"/>
        <v>8.5341167779159136E-3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5750.4</v>
      </c>
      <c r="D64" s="103">
        <f t="shared" si="20"/>
        <v>4.7999999999999996E-3</v>
      </c>
      <c r="E64" s="216">
        <v>6355.1999999999989</v>
      </c>
      <c r="F64" s="103">
        <f t="shared" si="21"/>
        <v>4.7999999999999996E-3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599</v>
      </c>
      <c r="D65" s="103">
        <f t="shared" si="20"/>
        <v>5.0000000000000001E-4</v>
      </c>
      <c r="E65" s="216">
        <v>662</v>
      </c>
      <c r="F65" s="103">
        <f t="shared" si="21"/>
        <v>5.0000000000000001E-4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3354.4</v>
      </c>
      <c r="D66" s="103">
        <f t="shared" si="20"/>
        <v>2.8E-3</v>
      </c>
      <c r="E66" s="216">
        <v>3707.2000000000003</v>
      </c>
      <c r="F66" s="103">
        <f t="shared" si="21"/>
        <v>2.8000000000000004E-3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16172.999999999998</v>
      </c>
      <c r="D67" s="103">
        <f t="shared" si="20"/>
        <v>1.3499999999999998E-2</v>
      </c>
      <c r="E67" s="216">
        <v>17874</v>
      </c>
      <c r="F67" s="103">
        <f t="shared" si="21"/>
        <v>1.35E-2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2036.6</v>
      </c>
      <c r="D68" s="103">
        <f t="shared" si="20"/>
        <v>1.6999999999999999E-3</v>
      </c>
      <c r="E68" s="216">
        <v>2250.7999999999997</v>
      </c>
      <c r="F68" s="103">
        <f t="shared" si="21"/>
        <v>1.6999999999999997E-3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119.8</v>
      </c>
      <c r="D70" s="103">
        <f t="shared" si="20"/>
        <v>9.9999999999999991E-5</v>
      </c>
      <c r="E70" s="216">
        <v>132.4</v>
      </c>
      <c r="F70" s="103">
        <f t="shared" si="21"/>
        <v>1E-4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8985</v>
      </c>
      <c r="D75" s="103">
        <f t="shared" si="20"/>
        <v>7.4999999999999997E-3</v>
      </c>
      <c r="E75" s="216">
        <v>9930</v>
      </c>
      <c r="F75" s="103">
        <f t="shared" si="21"/>
        <v>7.4999999999999997E-3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479.2</v>
      </c>
      <c r="D76" s="103">
        <f t="shared" si="20"/>
        <v>3.9999999999999996E-4</v>
      </c>
      <c r="E76" s="216">
        <v>529.6</v>
      </c>
      <c r="F76" s="103">
        <f t="shared" si="21"/>
        <v>4.0000000000000002E-4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1557.4</v>
      </c>
      <c r="D77" s="103">
        <f t="shared" si="20"/>
        <v>1.3000000000000002E-3</v>
      </c>
      <c r="E77" s="216">
        <v>1721.1999999999998</v>
      </c>
      <c r="F77" s="103">
        <f t="shared" si="21"/>
        <v>1.2999999999999999E-3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23960</v>
      </c>
      <c r="D78" s="103">
        <f t="shared" si="20"/>
        <v>0.02</v>
      </c>
      <c r="E78" s="216">
        <v>26480</v>
      </c>
      <c r="F78" s="103">
        <f t="shared" si="21"/>
        <v>0.02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4792</v>
      </c>
      <c r="D86" s="103">
        <f t="shared" si="30"/>
        <v>4.0000000000000001E-3</v>
      </c>
      <c r="E86" s="216">
        <v>5296</v>
      </c>
      <c r="F86" s="103">
        <f t="shared" si="21"/>
        <v>4.0000000000000001E-3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6109.8</v>
      </c>
      <c r="D88" s="103">
        <f t="shared" si="30"/>
        <v>5.1000000000000004E-3</v>
      </c>
      <c r="E88" s="216">
        <v>6752.4000000000005</v>
      </c>
      <c r="F88" s="103">
        <f t="shared" si="21"/>
        <v>5.1000000000000004E-3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239.6</v>
      </c>
      <c r="D90" s="103">
        <f t="shared" si="30"/>
        <v>1.9999999999999998E-4</v>
      </c>
      <c r="E90" s="216">
        <v>264.8</v>
      </c>
      <c r="F90" s="103">
        <f t="shared" si="21"/>
        <v>2.0000000000000001E-4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4193.0000000000009</v>
      </c>
      <c r="D92" s="103">
        <f t="shared" si="30"/>
        <v>3.5000000000000009E-3</v>
      </c>
      <c r="E92" s="216">
        <v>4634</v>
      </c>
      <c r="F92" s="103">
        <f t="shared" si="21"/>
        <v>3.5000000000000001E-3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6404.451</v>
      </c>
      <c r="D97" s="103">
        <f t="shared" si="30"/>
        <v>5.3459524207011685E-3</v>
      </c>
      <c r="E97" s="216">
        <v>7121.7495120000012</v>
      </c>
      <c r="F97" s="103">
        <f t="shared" si="21"/>
        <v>5.3789648882175238E-3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1437.6</v>
      </c>
      <c r="D98" s="103">
        <f t="shared" si="30"/>
        <v>1.1999999999999999E-3</v>
      </c>
      <c r="E98" s="216">
        <v>1588.7999999999997</v>
      </c>
      <c r="F98" s="103">
        <f t="shared" si="21"/>
        <v>1.1999999999999999E-3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224288.38681577414</v>
      </c>
      <c r="D105" s="106">
        <f t="shared" si="30"/>
        <v>0.18721902071433569</v>
      </c>
      <c r="E105" s="105">
        <f>SUM(E52:E104)</f>
        <v>240601.36012596069</v>
      </c>
      <c r="F105" s="106">
        <f t="shared" si="21"/>
        <v>0.18172308166613346</v>
      </c>
      <c r="G105" s="105">
        <f>SUM(G52:G104)</f>
        <v>0</v>
      </c>
      <c r="H105" s="106">
        <f t="shared" si="22"/>
        <v>0</v>
      </c>
      <c r="I105" s="105">
        <f>SUM(I52:I104)</f>
        <v>0</v>
      </c>
      <c r="J105" s="106">
        <f t="shared" si="23"/>
        <v>0</v>
      </c>
      <c r="K105" s="105">
        <f>SUM(K52:K104)</f>
        <v>0</v>
      </c>
      <c r="L105" s="106">
        <f t="shared" si="24"/>
        <v>0</v>
      </c>
      <c r="M105" s="105">
        <f>SUM(M52:M104)</f>
        <v>0</v>
      </c>
      <c r="N105" s="106">
        <f t="shared" si="25"/>
        <v>0</v>
      </c>
      <c r="O105" s="105">
        <f>SUM(O52:O104)</f>
        <v>0</v>
      </c>
      <c r="P105" s="106">
        <f t="shared" si="26"/>
        <v>0</v>
      </c>
      <c r="Q105" s="105">
        <f>SUM(Q52:Q104)</f>
        <v>0</v>
      </c>
      <c r="R105" s="106">
        <f t="shared" si="27"/>
        <v>0</v>
      </c>
      <c r="S105" s="105">
        <f>SUM(S52:S104)</f>
        <v>0</v>
      </c>
      <c r="T105" s="106">
        <f t="shared" si="28"/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507182.24118422589</v>
      </c>
      <c r="D107" s="106">
        <f>IFERROR(C107/C$28,0)</f>
        <v>0.42335746342589808</v>
      </c>
      <c r="E107" s="105">
        <f>E28-E33-E46-E105</f>
        <v>566678.33021003928</v>
      </c>
      <c r="F107" s="106">
        <f>IFERROR(E107/E$28,0)</f>
        <v>0.4280047811254073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119800</v>
      </c>
      <c r="D111" s="103">
        <f t="shared" ref="D111:D116" si="31">IFERROR(C111/C$28,0)</f>
        <v>0.1</v>
      </c>
      <c r="E111" s="102">
        <f>E59</f>
        <v>132400</v>
      </c>
      <c r="F111" s="103">
        <f t="shared" ref="F111:F116" si="32">IFERROR(E111/E$28,0)</f>
        <v>0.1</v>
      </c>
      <c r="G111" s="102">
        <f>G59</f>
        <v>0</v>
      </c>
      <c r="H111" s="103">
        <f t="shared" ref="H111:H116" si="33">IFERROR(G111/G$28,0)</f>
        <v>0</v>
      </c>
      <c r="I111" s="102">
        <f>I59</f>
        <v>0</v>
      </c>
      <c r="J111" s="103">
        <f t="shared" ref="J111:J116" si="34">IFERROR(I111/I$28,0)</f>
        <v>0</v>
      </c>
      <c r="K111" s="102">
        <f>K59</f>
        <v>0</v>
      </c>
      <c r="L111" s="103">
        <f t="shared" ref="L111:L116" si="35">IFERROR(K111/K$28,0)</f>
        <v>0</v>
      </c>
      <c r="M111" s="102">
        <f>M59</f>
        <v>0</v>
      </c>
      <c r="N111" s="103">
        <f t="shared" ref="N111:N116" si="36">IFERROR(M111/M$28,0)</f>
        <v>0</v>
      </c>
      <c r="O111" s="102">
        <f>O59</f>
        <v>0</v>
      </c>
      <c r="P111" s="103">
        <f t="shared" ref="P111:P116" si="37">IFERROR(O111/O$28,0)</f>
        <v>0</v>
      </c>
      <c r="Q111" s="102">
        <f>Q59</f>
        <v>0</v>
      </c>
      <c r="R111" s="103">
        <f t="shared" ref="R111:R116" si="38">IFERROR(Q111/Q$28,0)</f>
        <v>0</v>
      </c>
      <c r="S111" s="102">
        <f>S59</f>
        <v>0</v>
      </c>
      <c r="T111" s="103">
        <f t="shared" ref="T111:T116" si="39">IFERROR(S111/S$28,0)</f>
        <v>0</v>
      </c>
      <c r="U111" s="102">
        <f>U59</f>
        <v>0</v>
      </c>
      <c r="V111" s="103">
        <f t="shared" ref="V111:V116" si="40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119800</v>
      </c>
      <c r="D116" s="106">
        <f t="shared" si="31"/>
        <v>0.1</v>
      </c>
      <c r="E116" s="108">
        <f>SUM(E111:E115)</f>
        <v>132400</v>
      </c>
      <c r="F116" s="106">
        <f t="shared" si="32"/>
        <v>0.1</v>
      </c>
      <c r="G116" s="108">
        <f>SUM(G111:G115)</f>
        <v>0</v>
      </c>
      <c r="H116" s="106">
        <f t="shared" si="33"/>
        <v>0</v>
      </c>
      <c r="I116" s="108">
        <f>SUM(I111:I115)</f>
        <v>0</v>
      </c>
      <c r="J116" s="106">
        <f t="shared" si="34"/>
        <v>0</v>
      </c>
      <c r="K116" s="108">
        <f>SUM(K111:K115)</f>
        <v>0</v>
      </c>
      <c r="L116" s="106">
        <f t="shared" si="35"/>
        <v>0</v>
      </c>
      <c r="M116" s="108">
        <f>SUM(M111:M115)</f>
        <v>0</v>
      </c>
      <c r="N116" s="106">
        <f t="shared" si="36"/>
        <v>0</v>
      </c>
      <c r="O116" s="108">
        <f>SUM(O111:O115)</f>
        <v>0</v>
      </c>
      <c r="P116" s="106">
        <f t="shared" si="37"/>
        <v>0</v>
      </c>
      <c r="Q116" s="108">
        <f>SUM(Q111:Q115)</f>
        <v>0</v>
      </c>
      <c r="R116" s="106">
        <f t="shared" si="38"/>
        <v>0</v>
      </c>
      <c r="S116" s="108">
        <f>SUM(S111:S115)</f>
        <v>0</v>
      </c>
      <c r="T116" s="106">
        <f t="shared" si="39"/>
        <v>0</v>
      </c>
      <c r="U116" s="108">
        <f>SUM(U111:U115)</f>
        <v>0</v>
      </c>
      <c r="V116" s="106">
        <f t="shared" si="40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9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Express (Green Library)</v>
      </c>
      <c r="H3" s="141"/>
      <c r="I3" s="141"/>
      <c r="V3" s="67"/>
    </row>
    <row r="4" spans="1:22" ht="12.75" customHeight="1" x14ac:dyDescent="0.3">
      <c r="A4" s="48" t="s">
        <v>230</v>
      </c>
      <c r="B4" s="134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48"/>
      <c r="B5" s="142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160</v>
      </c>
      <c r="D8" s="38"/>
      <c r="E8" s="134">
        <f>+C8</f>
        <v>160</v>
      </c>
      <c r="F8" s="38"/>
      <c r="G8" s="134">
        <f>+E8</f>
        <v>160</v>
      </c>
      <c r="H8" s="38"/>
      <c r="I8" s="134">
        <f>+G8</f>
        <v>160</v>
      </c>
      <c r="J8" s="38"/>
      <c r="K8" s="134">
        <f>+I8</f>
        <v>160</v>
      </c>
      <c r="L8" s="38"/>
      <c r="M8" s="134">
        <f>+K8</f>
        <v>160</v>
      </c>
      <c r="N8" s="38"/>
      <c r="O8" s="134">
        <f>+M8</f>
        <v>160</v>
      </c>
      <c r="P8" s="38"/>
      <c r="Q8" s="134">
        <f>+O8</f>
        <v>160</v>
      </c>
      <c r="R8" s="38"/>
      <c r="S8" s="134">
        <f>+Q8</f>
        <v>160</v>
      </c>
      <c r="T8" s="38"/>
      <c r="U8" s="134">
        <f>+S8</f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0">
        <v>356.25</v>
      </c>
      <c r="D10" s="251"/>
      <c r="E10" s="252">
        <v>427.5</v>
      </c>
      <c r="F10" s="251"/>
      <c r="G10" s="252">
        <v>438.9</v>
      </c>
      <c r="H10" s="251"/>
      <c r="I10" s="252">
        <v>440.3250000000001</v>
      </c>
      <c r="J10" s="251"/>
      <c r="K10" s="252">
        <v>448.875</v>
      </c>
      <c r="L10" s="251"/>
      <c r="M10" s="252">
        <v>458.85</v>
      </c>
      <c r="N10" s="251"/>
      <c r="O10" s="252">
        <v>467.4</v>
      </c>
      <c r="P10" s="251"/>
      <c r="Q10" s="252">
        <v>474.52500000000009</v>
      </c>
      <c r="R10" s="251"/>
      <c r="S10" s="252">
        <v>483.0750000000001</v>
      </c>
      <c r="T10" s="251"/>
      <c r="U10" s="252">
        <v>491.62500000000006</v>
      </c>
      <c r="V10" s="251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3.85</v>
      </c>
      <c r="D12" s="38"/>
      <c r="E12" s="135">
        <v>4</v>
      </c>
      <c r="F12" s="38"/>
      <c r="G12" s="135">
        <v>4</v>
      </c>
      <c r="H12" s="38"/>
      <c r="I12" s="135">
        <v>4.05</v>
      </c>
      <c r="J12" s="38"/>
      <c r="K12" s="135">
        <v>4.05</v>
      </c>
      <c r="L12" s="38"/>
      <c r="M12" s="135">
        <v>4.05</v>
      </c>
      <c r="N12" s="38"/>
      <c r="O12" s="135">
        <v>4.05</v>
      </c>
      <c r="P12" s="38"/>
      <c r="Q12" s="135">
        <v>4.07</v>
      </c>
      <c r="R12" s="38"/>
      <c r="S12" s="135">
        <v>4.08</v>
      </c>
      <c r="T12" s="38"/>
      <c r="U12" s="135">
        <v>4.08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219450</v>
      </c>
      <c r="D14" s="245"/>
      <c r="E14" s="243">
        <v>273600</v>
      </c>
      <c r="F14" s="245"/>
      <c r="G14" s="243">
        <v>280896</v>
      </c>
      <c r="H14" s="245"/>
      <c r="I14" s="243">
        <v>285330.60000000003</v>
      </c>
      <c r="J14" s="245"/>
      <c r="K14" s="243">
        <v>290871</v>
      </c>
      <c r="L14" s="245"/>
      <c r="M14" s="243">
        <v>297334.8</v>
      </c>
      <c r="N14" s="245"/>
      <c r="O14" s="243">
        <v>302875.19999999995</v>
      </c>
      <c r="P14" s="245"/>
      <c r="Q14" s="243">
        <v>309010.68000000005</v>
      </c>
      <c r="R14" s="245"/>
      <c r="S14" s="243">
        <v>315351.36000000004</v>
      </c>
      <c r="T14" s="245"/>
      <c r="U14" s="243">
        <v>320932.80000000005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0">
        <v>192282.09</v>
      </c>
      <c r="D19" s="103">
        <f>IFERROR(C19/C$28,0)</f>
        <v>0.87619999999999998</v>
      </c>
      <c r="E19" s="240">
        <v>127853.27999999997</v>
      </c>
      <c r="F19" s="103">
        <f>IFERROR(E19/E$28,0)</f>
        <v>0.46729999999999988</v>
      </c>
      <c r="G19" s="136">
        <v>130410.34559999997</v>
      </c>
      <c r="H19" s="103">
        <f>IFERROR(G19/G$28,0)</f>
        <v>0.46729999999999988</v>
      </c>
      <c r="I19" s="136">
        <v>133018.55251199997</v>
      </c>
      <c r="J19" s="103">
        <f>IFERROR(I19/I$28,0)</f>
        <v>0.46729999999999988</v>
      </c>
      <c r="K19" s="136">
        <v>135678.92356223997</v>
      </c>
      <c r="L19" s="103">
        <f>IFERROR(K19/K$28,0)</f>
        <v>0.46729999999999988</v>
      </c>
      <c r="M19" s="136">
        <v>138392.50203348478</v>
      </c>
      <c r="N19" s="103">
        <f>IFERROR(M19/M$28,0)</f>
        <v>0.46729999999999983</v>
      </c>
      <c r="O19" s="136">
        <v>141160.35207415448</v>
      </c>
      <c r="P19" s="103">
        <f>IFERROR(O19/O$28,0)</f>
        <v>0.46729999999999988</v>
      </c>
      <c r="Q19" s="136">
        <v>143983.55911563756</v>
      </c>
      <c r="R19" s="103">
        <f>IFERROR(Q19/Q$28,0)</f>
        <v>0.46729999999999983</v>
      </c>
      <c r="S19" s="136">
        <v>146863.2302979503</v>
      </c>
      <c r="T19" s="103">
        <f>IFERROR(S19/S$28,0)</f>
        <v>0.46729999999999983</v>
      </c>
      <c r="U19" s="136">
        <v>149800.4949039093</v>
      </c>
      <c r="V19" s="103">
        <f>IFERROR(U19/U$28,0)</f>
        <v>0.46729999999999983</v>
      </c>
    </row>
    <row r="20" spans="1:24" ht="12.75" customHeight="1" x14ac:dyDescent="0.3">
      <c r="A20" s="38" t="s">
        <v>238</v>
      </c>
      <c r="B20" s="50"/>
      <c r="C20" s="136">
        <v>27167.91</v>
      </c>
      <c r="D20" s="103">
        <f>IFERROR(C20/C$28,0)</f>
        <v>0.12379999999999999</v>
      </c>
      <c r="E20" s="136">
        <v>145746.72000000003</v>
      </c>
      <c r="F20" s="103">
        <f>IFERROR(E20/E$28,0)</f>
        <v>0.53270000000000006</v>
      </c>
      <c r="G20" s="136">
        <v>148661.65440000003</v>
      </c>
      <c r="H20" s="103">
        <f>IFERROR(G20/G$28,0)</f>
        <v>0.53270000000000006</v>
      </c>
      <c r="I20" s="136">
        <v>151634.88748800004</v>
      </c>
      <c r="J20" s="103">
        <f>IFERROR(I20/I$28,0)</f>
        <v>0.53270000000000017</v>
      </c>
      <c r="K20" s="136">
        <v>154667.58523776004</v>
      </c>
      <c r="L20" s="103">
        <f>IFERROR(K20/K$28,0)</f>
        <v>0.53270000000000006</v>
      </c>
      <c r="M20" s="136">
        <v>157760.93694251525</v>
      </c>
      <c r="N20" s="103">
        <f>IFERROR(M20/M$28,0)</f>
        <v>0.53270000000000006</v>
      </c>
      <c r="O20" s="136">
        <v>160916.15568136555</v>
      </c>
      <c r="P20" s="103">
        <f>IFERROR(O20/O$28,0)</f>
        <v>0.53270000000000006</v>
      </c>
      <c r="Q20" s="136">
        <v>164134.47879499287</v>
      </c>
      <c r="R20" s="103">
        <f>IFERROR(Q20/Q$28,0)</f>
        <v>0.53270000000000006</v>
      </c>
      <c r="S20" s="136">
        <v>167417.16837089273</v>
      </c>
      <c r="T20" s="103">
        <f>IFERROR(S20/S$28,0)</f>
        <v>0.53270000000000017</v>
      </c>
      <c r="U20" s="136">
        <v>170765.5117383106</v>
      </c>
      <c r="V20" s="103">
        <f>IFERROR(U20/U$28,0)</f>
        <v>0.53270000000000017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219450</v>
      </c>
      <c r="D28" s="106">
        <f t="shared" si="0"/>
        <v>1</v>
      </c>
      <c r="E28" s="105">
        <f>SUM(E19:E27)</f>
        <v>273600</v>
      </c>
      <c r="F28" s="106">
        <f t="shared" si="1"/>
        <v>1</v>
      </c>
      <c r="G28" s="105">
        <f>SUM(G19:G27)</f>
        <v>279072</v>
      </c>
      <c r="H28" s="106">
        <f t="shared" si="2"/>
        <v>1</v>
      </c>
      <c r="I28" s="105">
        <f>SUM(I19:I27)</f>
        <v>284653.44</v>
      </c>
      <c r="J28" s="106">
        <f t="shared" si="3"/>
        <v>1</v>
      </c>
      <c r="K28" s="105">
        <f>SUM(K19:K27)</f>
        <v>290346.50880000001</v>
      </c>
      <c r="L28" s="106">
        <f t="shared" si="4"/>
        <v>1</v>
      </c>
      <c r="M28" s="105">
        <f>SUM(M19:M27)</f>
        <v>296153.43897600006</v>
      </c>
      <c r="N28" s="106">
        <f t="shared" si="5"/>
        <v>1</v>
      </c>
      <c r="O28" s="105">
        <f>SUM(O19:O27)</f>
        <v>302076.50775552006</v>
      </c>
      <c r="P28" s="106">
        <f t="shared" si="6"/>
        <v>1</v>
      </c>
      <c r="Q28" s="105">
        <f>SUM(Q19:Q27)</f>
        <v>308118.03791063046</v>
      </c>
      <c r="R28" s="106">
        <f t="shared" si="7"/>
        <v>1</v>
      </c>
      <c r="S28" s="105">
        <f>SUM(S19:S27)</f>
        <v>314280.39866884303</v>
      </c>
      <c r="T28" s="106">
        <f t="shared" si="8"/>
        <v>1</v>
      </c>
      <c r="U28" s="105">
        <f>SUM(U19:U27)</f>
        <v>320566.0066422199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>
        <v>0.52400000000000002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114991.8</v>
      </c>
      <c r="D31" s="103">
        <f>IFERROR(C31/C$28,0)</f>
        <v>0.52400000000000002</v>
      </c>
      <c r="E31" s="216">
        <v>143366.39999999999</v>
      </c>
      <c r="F31" s="103">
        <f>IFERROR(E31/E$28,0)</f>
        <v>0.52400000000000002</v>
      </c>
      <c r="G31" s="216">
        <v>147189.50400000002</v>
      </c>
      <c r="H31" s="103">
        <f>IFERROR(G31/G$28,0)</f>
        <v>0.52742483660130723</v>
      </c>
      <c r="I31" s="216">
        <v>149513.23440000002</v>
      </c>
      <c r="J31" s="103">
        <f>IFERROR(I31/I$28,0)</f>
        <v>0.52524653979238756</v>
      </c>
      <c r="K31" s="216">
        <v>152416.40400000001</v>
      </c>
      <c r="L31" s="103">
        <f>IFERROR(K31/K$28,0)</f>
        <v>0.52494657032363123</v>
      </c>
      <c r="M31" s="216">
        <v>155803.43520000001</v>
      </c>
      <c r="N31" s="103">
        <f>IFERROR(M31/M$28,0)</f>
        <v>0.52609024476878063</v>
      </c>
      <c r="O31" s="216">
        <v>158706.60479999997</v>
      </c>
      <c r="P31" s="103">
        <f>IFERROR(O31/O$28,0)</f>
        <v>0.52538545939641945</v>
      </c>
      <c r="Q31" s="216">
        <v>161921.59632000004</v>
      </c>
      <c r="R31" s="103">
        <f>IFERROR(Q31/Q$28,0)</f>
        <v>0.52551806904263532</v>
      </c>
      <c r="S31" s="216">
        <v>165244.11264000004</v>
      </c>
      <c r="T31" s="103">
        <f>IFERROR(S31/S$28,0)</f>
        <v>0.52578561482008812</v>
      </c>
      <c r="U31" s="216">
        <v>168168.78720000002</v>
      </c>
      <c r="V31" s="103">
        <f>IFERROR(U31/U$28,0)</f>
        <v>0.5245995636327444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114991.8</v>
      </c>
      <c r="D33" s="106">
        <f>IFERROR(C33/C$28,0)</f>
        <v>0.52400000000000002</v>
      </c>
      <c r="E33" s="105">
        <f>SUM(E31:E32)</f>
        <v>143366.39999999999</v>
      </c>
      <c r="F33" s="106">
        <f>IFERROR(E33/E$28,0)</f>
        <v>0.52400000000000002</v>
      </c>
      <c r="G33" s="105">
        <f>SUM(G31:G32)</f>
        <v>147189.50400000002</v>
      </c>
      <c r="H33" s="106">
        <f>IFERROR(G33/G$28,0)</f>
        <v>0.52742483660130723</v>
      </c>
      <c r="I33" s="105">
        <f>SUM(I31:I32)</f>
        <v>149513.23440000002</v>
      </c>
      <c r="J33" s="106">
        <f>IFERROR(I33/I$28,0)</f>
        <v>0.52524653979238756</v>
      </c>
      <c r="K33" s="105">
        <f>SUM(K31:K32)</f>
        <v>152416.40400000001</v>
      </c>
      <c r="L33" s="106">
        <f>IFERROR(K33/K$28,0)</f>
        <v>0.52494657032363123</v>
      </c>
      <c r="M33" s="105">
        <f>SUM(M31:M32)</f>
        <v>155803.43520000001</v>
      </c>
      <c r="N33" s="106">
        <f>IFERROR(M33/M$28,0)</f>
        <v>0.52609024476878063</v>
      </c>
      <c r="O33" s="105">
        <f>SUM(O31:O32)</f>
        <v>158706.60479999997</v>
      </c>
      <c r="P33" s="106">
        <f>IFERROR(O33/O$28,0)</f>
        <v>0.52538545939641945</v>
      </c>
      <c r="Q33" s="105">
        <f>SUM(Q31:Q32)</f>
        <v>161921.59632000004</v>
      </c>
      <c r="R33" s="106">
        <f>IFERROR(Q33/Q$28,0)</f>
        <v>0.52551806904263532</v>
      </c>
      <c r="S33" s="105">
        <f>SUM(S31:S32)</f>
        <v>165244.11264000004</v>
      </c>
      <c r="T33" s="106">
        <f>IFERROR(S33/S$28,0)</f>
        <v>0.52578561482008812</v>
      </c>
      <c r="U33" s="105">
        <f>SUM(U31:U32)</f>
        <v>168168.78720000002</v>
      </c>
      <c r="V33" s="106">
        <f>IFERROR(U33/U$28,0)</f>
        <v>0.5245995636327444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20359</v>
      </c>
      <c r="D37" s="103">
        <f t="shared" si="10"/>
        <v>9.2772841193893826E-2</v>
      </c>
      <c r="E37" s="216">
        <v>22639.208000000002</v>
      </c>
      <c r="F37" s="103">
        <f t="shared" si="11"/>
        <v>8.2745643274853814E-2</v>
      </c>
      <c r="G37" s="216">
        <v>23431.580280000002</v>
      </c>
      <c r="H37" s="103">
        <f t="shared" si="12"/>
        <v>8.3962490970072245E-2</v>
      </c>
      <c r="I37" s="216">
        <v>24181.390848960003</v>
      </c>
      <c r="J37" s="103">
        <f t="shared" si="13"/>
        <v>8.4950284981484867E-2</v>
      </c>
      <c r="K37" s="216">
        <v>24785.925620184</v>
      </c>
      <c r="L37" s="103">
        <f t="shared" si="14"/>
        <v>8.5366707947080359E-2</v>
      </c>
      <c r="M37" s="216">
        <v>25405.573760688596</v>
      </c>
      <c r="N37" s="103">
        <f t="shared" si="15"/>
        <v>8.5785172201722881E-2</v>
      </c>
      <c r="O37" s="216">
        <v>26040.71310470581</v>
      </c>
      <c r="P37" s="103">
        <f t="shared" si="16"/>
        <v>8.6205687751731333E-2</v>
      </c>
      <c r="Q37" s="216">
        <v>26691.730932323451</v>
      </c>
      <c r="R37" s="103">
        <f t="shared" si="17"/>
        <v>8.6628264652475098E-2</v>
      </c>
      <c r="S37" s="216">
        <v>27359.024205631536</v>
      </c>
      <c r="T37" s="103">
        <f t="shared" si="18"/>
        <v>8.7052913008614688E-2</v>
      </c>
      <c r="U37" s="216">
        <v>28042.999810772322</v>
      </c>
      <c r="V37" s="103">
        <f t="shared" si="19"/>
        <v>8.7479642974343186E-2</v>
      </c>
    </row>
    <row r="38" spans="1:22" ht="12.75" customHeight="1" x14ac:dyDescent="0.3">
      <c r="A38" s="38" t="s">
        <v>24</v>
      </c>
      <c r="B38" s="50"/>
      <c r="C38" s="216">
        <v>6468</v>
      </c>
      <c r="D38" s="103">
        <f t="shared" si="10"/>
        <v>2.9473684210526315E-2</v>
      </c>
      <c r="E38" s="216">
        <v>7192.4160000000011</v>
      </c>
      <c r="F38" s="103">
        <f t="shared" si="11"/>
        <v>2.6288070175438601E-2</v>
      </c>
      <c r="G38" s="216">
        <v>7444.150560000001</v>
      </c>
      <c r="H38" s="103">
        <f t="shared" si="12"/>
        <v>2.6674659442724461E-2</v>
      </c>
      <c r="I38" s="216">
        <v>7682.3633779200009</v>
      </c>
      <c r="J38" s="103">
        <f t="shared" si="13"/>
        <v>2.6988478965580043E-2</v>
      </c>
      <c r="K38" s="216">
        <v>7874.4224623680002</v>
      </c>
      <c r="L38" s="103">
        <f t="shared" si="14"/>
        <v>2.7120775431097588E-2</v>
      </c>
      <c r="M38" s="216">
        <v>8071.2830239271998</v>
      </c>
      <c r="N38" s="103">
        <f t="shared" si="15"/>
        <v>2.7253720408701002E-2</v>
      </c>
      <c r="O38" s="216">
        <v>8273.0650995253782</v>
      </c>
      <c r="P38" s="103">
        <f t="shared" si="16"/>
        <v>2.73873170773711E-2</v>
      </c>
      <c r="Q38" s="216">
        <v>8479.8917270135116</v>
      </c>
      <c r="R38" s="103">
        <f t="shared" si="17"/>
        <v>2.7521568631671937E-2</v>
      </c>
      <c r="S38" s="216">
        <v>8691.889020188848</v>
      </c>
      <c r="T38" s="103">
        <f t="shared" si="18"/>
        <v>2.7656478281827188E-2</v>
      </c>
      <c r="U38" s="216">
        <v>8909.1862456935687</v>
      </c>
      <c r="V38" s="103">
        <f t="shared" si="19"/>
        <v>2.7792049253796927E-2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/>
      <c r="D40" s="103">
        <f t="shared" si="10"/>
        <v>0</v>
      </c>
      <c r="E40" s="216"/>
      <c r="F40" s="103">
        <f t="shared" si="11"/>
        <v>0</v>
      </c>
      <c r="G40" s="216"/>
      <c r="H40" s="103">
        <f t="shared" si="12"/>
        <v>0</v>
      </c>
      <c r="I40" s="216"/>
      <c r="J40" s="103">
        <f t="shared" si="13"/>
        <v>0</v>
      </c>
      <c r="K40" s="216"/>
      <c r="L40" s="103">
        <f t="shared" si="14"/>
        <v>0</v>
      </c>
      <c r="M40" s="216"/>
      <c r="N40" s="103">
        <f t="shared" si="15"/>
        <v>0</v>
      </c>
      <c r="O40" s="216"/>
      <c r="P40" s="103">
        <f t="shared" si="16"/>
        <v>0</v>
      </c>
      <c r="Q40" s="216"/>
      <c r="R40" s="103">
        <f t="shared" si="17"/>
        <v>0</v>
      </c>
      <c r="S40" s="216"/>
      <c r="T40" s="103">
        <f t="shared" si="18"/>
        <v>0</v>
      </c>
      <c r="U40" s="216"/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2524.5160000000001</v>
      </c>
      <c r="D41" s="103">
        <f t="shared" si="10"/>
        <v>1.1503832308042835E-2</v>
      </c>
      <c r="E41" s="216">
        <v>2807.2617920000002</v>
      </c>
      <c r="F41" s="103">
        <f t="shared" si="11"/>
        <v>1.0260459766081873E-2</v>
      </c>
      <c r="G41" s="216">
        <v>2905.5159547200001</v>
      </c>
      <c r="H41" s="103">
        <f t="shared" si="12"/>
        <v>1.0411348880288957E-2</v>
      </c>
      <c r="I41" s="216">
        <v>2998.4924652710406</v>
      </c>
      <c r="J41" s="103">
        <f t="shared" si="13"/>
        <v>1.0533835337704123E-2</v>
      </c>
      <c r="K41" s="216">
        <v>3073.4547769028159</v>
      </c>
      <c r="L41" s="103">
        <f t="shared" si="14"/>
        <v>1.0585471785437965E-2</v>
      </c>
      <c r="M41" s="216">
        <v>3150.2911463253859</v>
      </c>
      <c r="N41" s="103">
        <f t="shared" si="15"/>
        <v>1.0637361353013637E-2</v>
      </c>
      <c r="O41" s="216">
        <v>3229.0484249835204</v>
      </c>
      <c r="P41" s="103">
        <f t="shared" si="16"/>
        <v>1.0689505281214685E-2</v>
      </c>
      <c r="Q41" s="216">
        <v>3309.7746356081079</v>
      </c>
      <c r="R41" s="103">
        <f t="shared" si="17"/>
        <v>1.0741904816906912E-2</v>
      </c>
      <c r="S41" s="216">
        <v>3392.5190014983104</v>
      </c>
      <c r="T41" s="103">
        <f t="shared" si="18"/>
        <v>1.0794561213068222E-2</v>
      </c>
      <c r="U41" s="216">
        <v>3477.3319765357678</v>
      </c>
      <c r="V41" s="103">
        <f t="shared" si="19"/>
        <v>1.0847475728818555E-2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1914</v>
      </c>
      <c r="D45" s="103">
        <f t="shared" si="10"/>
        <v>8.7218045112781948E-3</v>
      </c>
      <c r="E45" s="219">
        <v>1914</v>
      </c>
      <c r="F45" s="103">
        <f t="shared" si="11"/>
        <v>6.995614035087719E-3</v>
      </c>
      <c r="G45" s="219">
        <v>1914</v>
      </c>
      <c r="H45" s="103">
        <f t="shared" si="12"/>
        <v>6.8584451324389404E-3</v>
      </c>
      <c r="I45" s="219">
        <v>1914</v>
      </c>
      <c r="J45" s="103">
        <f t="shared" si="13"/>
        <v>6.7239658161166085E-3</v>
      </c>
      <c r="K45" s="219">
        <v>1914</v>
      </c>
      <c r="L45" s="103">
        <f t="shared" si="14"/>
        <v>6.5921233491339293E-3</v>
      </c>
      <c r="M45" s="219">
        <v>1914</v>
      </c>
      <c r="N45" s="103">
        <f t="shared" si="15"/>
        <v>6.4628660285626751E-3</v>
      </c>
      <c r="O45" s="219">
        <v>1914</v>
      </c>
      <c r="P45" s="103">
        <f t="shared" si="16"/>
        <v>6.3361431652575245E-3</v>
      </c>
      <c r="Q45" s="219">
        <v>1914</v>
      </c>
      <c r="R45" s="103">
        <f t="shared" si="17"/>
        <v>6.2119050639779655E-3</v>
      </c>
      <c r="S45" s="219">
        <v>1914</v>
      </c>
      <c r="T45" s="103">
        <f t="shared" si="18"/>
        <v>6.0901030038999666E-3</v>
      </c>
      <c r="U45" s="219">
        <v>1914</v>
      </c>
      <c r="V45" s="103">
        <f t="shared" si="19"/>
        <v>5.970689219509771E-3</v>
      </c>
    </row>
    <row r="46" spans="1:22" ht="12.75" customHeight="1" x14ac:dyDescent="0.3">
      <c r="A46" s="26" t="s">
        <v>5</v>
      </c>
      <c r="B46" s="69"/>
      <c r="C46" s="105">
        <f>SUM(C36:C45)</f>
        <v>31265.516</v>
      </c>
      <c r="D46" s="106">
        <f t="shared" si="10"/>
        <v>0.14247216222374118</v>
      </c>
      <c r="E46" s="105">
        <f>SUM(E36:E45)</f>
        <v>34552.885792000001</v>
      </c>
      <c r="F46" s="106">
        <f t="shared" si="11"/>
        <v>0.126289787251462</v>
      </c>
      <c r="G46" s="105">
        <f>SUM(G36:G45)</f>
        <v>35695.246794720006</v>
      </c>
      <c r="H46" s="106">
        <f t="shared" si="12"/>
        <v>0.12790694442552461</v>
      </c>
      <c r="I46" s="105">
        <f>SUM(I36:I45)</f>
        <v>36776.246692151042</v>
      </c>
      <c r="J46" s="106">
        <f t="shared" si="13"/>
        <v>0.12919656510088562</v>
      </c>
      <c r="K46" s="105">
        <f>SUM(K36:K45)</f>
        <v>37647.802859454816</v>
      </c>
      <c r="L46" s="106">
        <f t="shared" si="14"/>
        <v>0.12966507851274986</v>
      </c>
      <c r="M46" s="105">
        <f>SUM(M36:M45)</f>
        <v>38541.147930941181</v>
      </c>
      <c r="N46" s="106">
        <f t="shared" si="15"/>
        <v>0.1301391199920002</v>
      </c>
      <c r="O46" s="105">
        <f>SUM(O36:O45)</f>
        <v>39456.826629214709</v>
      </c>
      <c r="P46" s="106">
        <f t="shared" si="16"/>
        <v>0.13061865327557465</v>
      </c>
      <c r="Q46" s="105">
        <f>SUM(Q36:Q45)</f>
        <v>40395.397294945069</v>
      </c>
      <c r="R46" s="106">
        <f t="shared" si="17"/>
        <v>0.1311036431650319</v>
      </c>
      <c r="S46" s="105">
        <f>SUM(S36:S45)</f>
        <v>41357.432227318692</v>
      </c>
      <c r="T46" s="106">
        <f t="shared" si="18"/>
        <v>0.13159405550741005</v>
      </c>
      <c r="U46" s="105">
        <f>SUM(U36:U45)</f>
        <v>42343.518033001659</v>
      </c>
      <c r="V46" s="106">
        <f t="shared" si="19"/>
        <v>0.13208985717646843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153.61499999999998</v>
      </c>
      <c r="D54" s="103">
        <f t="shared" si="20"/>
        <v>6.9999999999999988E-4</v>
      </c>
      <c r="E54" s="216">
        <v>191.52000000000004</v>
      </c>
      <c r="F54" s="103">
        <f t="shared" si="21"/>
        <v>7.000000000000001E-4</v>
      </c>
      <c r="G54" s="216">
        <v>195.35039999999998</v>
      </c>
      <c r="H54" s="103">
        <f t="shared" si="22"/>
        <v>6.9999999999999988E-4</v>
      </c>
      <c r="I54" s="216">
        <v>199.257408</v>
      </c>
      <c r="J54" s="103">
        <f t="shared" si="23"/>
        <v>6.9999999999999999E-4</v>
      </c>
      <c r="K54" s="216">
        <v>203.24255616000002</v>
      </c>
      <c r="L54" s="103">
        <f t="shared" si="24"/>
        <v>6.9999999999999999E-4</v>
      </c>
      <c r="M54" s="216">
        <v>207.30740728320004</v>
      </c>
      <c r="N54" s="103">
        <f t="shared" si="25"/>
        <v>6.9999999999999999E-4</v>
      </c>
      <c r="O54" s="216">
        <v>211.45355542886404</v>
      </c>
      <c r="P54" s="103">
        <f t="shared" si="26"/>
        <v>6.9999999999999999E-4</v>
      </c>
      <c r="Q54" s="216">
        <v>215.68262653744131</v>
      </c>
      <c r="R54" s="103">
        <f t="shared" si="27"/>
        <v>6.9999999999999999E-4</v>
      </c>
      <c r="S54" s="216">
        <v>219.99627906819012</v>
      </c>
      <c r="T54" s="103">
        <f t="shared" si="28"/>
        <v>6.9999999999999999E-4</v>
      </c>
      <c r="U54" s="216">
        <v>224.39620464955391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111.9195</v>
      </c>
      <c r="D56" s="103">
        <f t="shared" si="20"/>
        <v>5.1000000000000004E-4</v>
      </c>
      <c r="E56" s="216">
        <v>139.53600000000003</v>
      </c>
      <c r="F56" s="103">
        <f t="shared" si="21"/>
        <v>5.1000000000000015E-4</v>
      </c>
      <c r="G56" s="216">
        <v>142.32672000000002</v>
      </c>
      <c r="H56" s="103">
        <f t="shared" si="22"/>
        <v>5.1000000000000004E-4</v>
      </c>
      <c r="I56" s="216">
        <v>145.17325439999999</v>
      </c>
      <c r="J56" s="103">
        <f t="shared" si="23"/>
        <v>5.0999999999999993E-4</v>
      </c>
      <c r="K56" s="216">
        <v>148.07671948800001</v>
      </c>
      <c r="L56" s="103">
        <f t="shared" si="24"/>
        <v>5.1000000000000004E-4</v>
      </c>
      <c r="M56" s="216">
        <v>151.03825387776004</v>
      </c>
      <c r="N56" s="103">
        <f t="shared" si="25"/>
        <v>5.1000000000000004E-4</v>
      </c>
      <c r="O56" s="216">
        <v>154.05901895531525</v>
      </c>
      <c r="P56" s="103">
        <f t="shared" si="26"/>
        <v>5.1000000000000004E-4</v>
      </c>
      <c r="Q56" s="216">
        <v>157.14019933442157</v>
      </c>
      <c r="R56" s="103">
        <f t="shared" si="27"/>
        <v>5.1000000000000015E-4</v>
      </c>
      <c r="S56" s="216">
        <v>160.28300332110996</v>
      </c>
      <c r="T56" s="103">
        <f t="shared" si="28"/>
        <v>5.1000000000000004E-4</v>
      </c>
      <c r="U56" s="216">
        <v>163.48866338753217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21945</v>
      </c>
      <c r="D59" s="103">
        <f t="shared" si="20"/>
        <v>0.1</v>
      </c>
      <c r="E59" s="216">
        <v>27360</v>
      </c>
      <c r="F59" s="103">
        <f t="shared" si="21"/>
        <v>0.1</v>
      </c>
      <c r="G59" s="216">
        <v>27907.200000000001</v>
      </c>
      <c r="H59" s="103">
        <f t="shared" si="22"/>
        <v>0.1</v>
      </c>
      <c r="I59" s="216">
        <v>28465.344000000001</v>
      </c>
      <c r="J59" s="103">
        <f t="shared" si="23"/>
        <v>0.1</v>
      </c>
      <c r="K59" s="216">
        <v>29034.650880000001</v>
      </c>
      <c r="L59" s="103">
        <f t="shared" si="24"/>
        <v>0.1</v>
      </c>
      <c r="M59" s="216">
        <v>29615.343897600007</v>
      </c>
      <c r="N59" s="103">
        <f t="shared" si="25"/>
        <v>0.1</v>
      </c>
      <c r="O59" s="216">
        <v>30207.650775552007</v>
      </c>
      <c r="P59" s="103">
        <f t="shared" si="26"/>
        <v>0.1</v>
      </c>
      <c r="Q59" s="216">
        <v>30811.803791063048</v>
      </c>
      <c r="R59" s="103">
        <f t="shared" si="27"/>
        <v>0.1</v>
      </c>
      <c r="S59" s="216">
        <v>31428.039866884305</v>
      </c>
      <c r="T59" s="103">
        <f t="shared" si="28"/>
        <v>0.1</v>
      </c>
      <c r="U59" s="216">
        <v>32056.600664221991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3086.1403370380945</v>
      </c>
      <c r="D63" s="103">
        <f t="shared" si="20"/>
        <v>1.4063068293634516E-2</v>
      </c>
      <c r="E63" s="216">
        <v>2334.9343504377939</v>
      </c>
      <c r="F63" s="103">
        <f t="shared" si="21"/>
        <v>8.5341167779159136E-3</v>
      </c>
      <c r="G63" s="216">
        <v>2606.948080597077</v>
      </c>
      <c r="H63" s="103">
        <f t="shared" si="22"/>
        <v>9.3414892235590703E-3</v>
      </c>
      <c r="I63" s="216">
        <v>2556.3393559549631</v>
      </c>
      <c r="J63" s="103">
        <f t="shared" si="23"/>
        <v>8.9805321023169894E-3</v>
      </c>
      <c r="K63" s="216">
        <v>2593.0046857902048</v>
      </c>
      <c r="L63" s="103">
        <f t="shared" si="24"/>
        <v>8.9307245212180229E-3</v>
      </c>
      <c r="M63" s="216">
        <v>2630.3118376838834</v>
      </c>
      <c r="N63" s="103">
        <f t="shared" si="25"/>
        <v>8.8815846501010612E-3</v>
      </c>
      <c r="O63" s="216">
        <v>2667.9750334053851</v>
      </c>
      <c r="P63" s="103">
        <f t="shared" si="26"/>
        <v>8.8321169137874859E-3</v>
      </c>
      <c r="Q63" s="216">
        <v>2706.2977903839596</v>
      </c>
      <c r="R63" s="103">
        <f t="shared" si="27"/>
        <v>8.7833150202290995E-3</v>
      </c>
      <c r="S63" s="216">
        <v>2745.1408888290807</v>
      </c>
      <c r="T63" s="103">
        <f t="shared" si="28"/>
        <v>8.7346869243399208E-3</v>
      </c>
      <c r="U63" s="216">
        <v>2784.5125898659057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1053.3599999999999</v>
      </c>
      <c r="D64" s="103">
        <f t="shared" si="20"/>
        <v>4.7999999999999996E-3</v>
      </c>
      <c r="E64" s="216">
        <v>1313.28</v>
      </c>
      <c r="F64" s="103">
        <f t="shared" si="21"/>
        <v>4.7999999999999996E-3</v>
      </c>
      <c r="G64" s="216">
        <v>1339.5455999999997</v>
      </c>
      <c r="H64" s="103">
        <f t="shared" si="22"/>
        <v>4.7999999999999987E-3</v>
      </c>
      <c r="I64" s="216">
        <v>1366.3365119999999</v>
      </c>
      <c r="J64" s="103">
        <f t="shared" si="23"/>
        <v>4.7999999999999996E-3</v>
      </c>
      <c r="K64" s="216">
        <v>1393.66324224</v>
      </c>
      <c r="L64" s="103">
        <f t="shared" si="24"/>
        <v>4.7999999999999996E-3</v>
      </c>
      <c r="M64" s="216">
        <v>1421.5365070848002</v>
      </c>
      <c r="N64" s="103">
        <f t="shared" si="25"/>
        <v>4.7999999999999996E-3</v>
      </c>
      <c r="O64" s="216">
        <v>1449.9672372264961</v>
      </c>
      <c r="P64" s="103">
        <f t="shared" si="26"/>
        <v>4.7999999999999996E-3</v>
      </c>
      <c r="Q64" s="216">
        <v>1478.966581971026</v>
      </c>
      <c r="R64" s="103">
        <f t="shared" si="27"/>
        <v>4.7999999999999996E-3</v>
      </c>
      <c r="S64" s="216">
        <v>1508.5459136104464</v>
      </c>
      <c r="T64" s="103">
        <f t="shared" si="28"/>
        <v>4.7999999999999996E-3</v>
      </c>
      <c r="U64" s="216">
        <v>1538.7168318826555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109.72499999999999</v>
      </c>
      <c r="D65" s="103">
        <f t="shared" si="20"/>
        <v>5.0000000000000001E-4</v>
      </c>
      <c r="E65" s="216">
        <v>136.80000000000001</v>
      </c>
      <c r="F65" s="103">
        <f t="shared" si="21"/>
        <v>5.0000000000000001E-4</v>
      </c>
      <c r="G65" s="216">
        <v>139.536</v>
      </c>
      <c r="H65" s="103">
        <f t="shared" si="22"/>
        <v>5.0000000000000001E-4</v>
      </c>
      <c r="I65" s="216">
        <v>142.32671999999999</v>
      </c>
      <c r="J65" s="103">
        <f t="shared" si="23"/>
        <v>5.0000000000000001E-4</v>
      </c>
      <c r="K65" s="216">
        <v>145.17325440000002</v>
      </c>
      <c r="L65" s="103">
        <f t="shared" si="24"/>
        <v>5.0000000000000001E-4</v>
      </c>
      <c r="M65" s="216">
        <v>148.07671948800004</v>
      </c>
      <c r="N65" s="103">
        <f t="shared" si="25"/>
        <v>5.0000000000000001E-4</v>
      </c>
      <c r="O65" s="216">
        <v>151.03825387776004</v>
      </c>
      <c r="P65" s="103">
        <f t="shared" si="26"/>
        <v>5.0000000000000001E-4</v>
      </c>
      <c r="Q65" s="216">
        <v>154.05901895531525</v>
      </c>
      <c r="R65" s="103">
        <f t="shared" si="27"/>
        <v>5.0000000000000012E-4</v>
      </c>
      <c r="S65" s="216">
        <v>157.14019933442154</v>
      </c>
      <c r="T65" s="103">
        <f t="shared" si="28"/>
        <v>5.0000000000000012E-4</v>
      </c>
      <c r="U65" s="216">
        <v>160.28300332110996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614.45999999999992</v>
      </c>
      <c r="D66" s="103">
        <f t="shared" si="20"/>
        <v>2.7999999999999995E-3</v>
      </c>
      <c r="E66" s="216">
        <v>766.08000000000015</v>
      </c>
      <c r="F66" s="103">
        <f t="shared" si="21"/>
        <v>2.8000000000000004E-3</v>
      </c>
      <c r="G66" s="216">
        <v>781.40159999999992</v>
      </c>
      <c r="H66" s="103">
        <f t="shared" si="22"/>
        <v>2.7999999999999995E-3</v>
      </c>
      <c r="I66" s="216">
        <v>797.02963199999999</v>
      </c>
      <c r="J66" s="103">
        <f t="shared" si="23"/>
        <v>2.8E-3</v>
      </c>
      <c r="K66" s="216">
        <v>812.97022464000008</v>
      </c>
      <c r="L66" s="103">
        <f t="shared" si="24"/>
        <v>2.8E-3</v>
      </c>
      <c r="M66" s="216">
        <v>829.22962913280014</v>
      </c>
      <c r="N66" s="103">
        <f t="shared" si="25"/>
        <v>2.8E-3</v>
      </c>
      <c r="O66" s="216">
        <v>845.81422171545614</v>
      </c>
      <c r="P66" s="103">
        <f t="shared" si="26"/>
        <v>2.8E-3</v>
      </c>
      <c r="Q66" s="216">
        <v>862.73050614976523</v>
      </c>
      <c r="R66" s="103">
        <f t="shared" si="27"/>
        <v>2.8E-3</v>
      </c>
      <c r="S66" s="216">
        <v>879.98511627276048</v>
      </c>
      <c r="T66" s="103">
        <f t="shared" si="28"/>
        <v>2.8E-3</v>
      </c>
      <c r="U66" s="216">
        <v>897.58481859821563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2962.5749999999994</v>
      </c>
      <c r="D67" s="103">
        <f t="shared" si="20"/>
        <v>1.3499999999999996E-2</v>
      </c>
      <c r="E67" s="216">
        <v>3693.6</v>
      </c>
      <c r="F67" s="103">
        <f t="shared" si="21"/>
        <v>1.35E-2</v>
      </c>
      <c r="G67" s="216">
        <v>3767.4720000000002</v>
      </c>
      <c r="H67" s="103">
        <f t="shared" si="22"/>
        <v>1.3500000000000002E-2</v>
      </c>
      <c r="I67" s="216">
        <v>3842.8214400000002</v>
      </c>
      <c r="J67" s="103">
        <f t="shared" si="23"/>
        <v>1.35E-2</v>
      </c>
      <c r="K67" s="216">
        <v>3919.6778687999999</v>
      </c>
      <c r="L67" s="103">
        <f t="shared" si="24"/>
        <v>1.35E-2</v>
      </c>
      <c r="M67" s="216">
        <v>3998.0714261760008</v>
      </c>
      <c r="N67" s="103">
        <f t="shared" si="25"/>
        <v>1.35E-2</v>
      </c>
      <c r="O67" s="216">
        <v>4078.0328546995206</v>
      </c>
      <c r="P67" s="103">
        <f t="shared" si="26"/>
        <v>1.35E-2</v>
      </c>
      <c r="Q67" s="216">
        <v>4159.5935117935114</v>
      </c>
      <c r="R67" s="103">
        <f t="shared" si="27"/>
        <v>1.35E-2</v>
      </c>
      <c r="S67" s="216">
        <v>4242.7853820293813</v>
      </c>
      <c r="T67" s="103">
        <f t="shared" si="28"/>
        <v>1.3500000000000002E-2</v>
      </c>
      <c r="U67" s="216">
        <v>4327.641089669969</v>
      </c>
      <c r="V67" s="103">
        <f t="shared" si="29"/>
        <v>1.3500000000000002E-2</v>
      </c>
      <c r="X67" s="235"/>
    </row>
    <row r="68" spans="1:24" ht="12.75" customHeight="1" x14ac:dyDescent="0.3">
      <c r="A68" s="38" t="s">
        <v>6</v>
      </c>
      <c r="B68" s="50"/>
      <c r="C68" s="216">
        <v>373.06499999999994</v>
      </c>
      <c r="D68" s="103">
        <f t="shared" si="20"/>
        <v>1.6999999999999997E-3</v>
      </c>
      <c r="E68" s="216">
        <v>465.12</v>
      </c>
      <c r="F68" s="103">
        <f t="shared" si="21"/>
        <v>1.7000000000000001E-3</v>
      </c>
      <c r="G68" s="216">
        <v>474.42239999999998</v>
      </c>
      <c r="H68" s="103">
        <f t="shared" si="22"/>
        <v>1.6999999999999999E-3</v>
      </c>
      <c r="I68" s="216">
        <v>483.91084799999999</v>
      </c>
      <c r="J68" s="103">
        <f t="shared" si="23"/>
        <v>1.6999999999999999E-3</v>
      </c>
      <c r="K68" s="216">
        <v>493.58906495999997</v>
      </c>
      <c r="L68" s="103">
        <f t="shared" si="24"/>
        <v>1.6999999999999999E-3</v>
      </c>
      <c r="M68" s="216">
        <v>503.46084625920014</v>
      </c>
      <c r="N68" s="103">
        <f t="shared" si="25"/>
        <v>1.7000000000000001E-3</v>
      </c>
      <c r="O68" s="216">
        <v>513.53006318438406</v>
      </c>
      <c r="P68" s="103">
        <f t="shared" si="26"/>
        <v>1.6999999999999999E-3</v>
      </c>
      <c r="Q68" s="216">
        <v>523.80066444807187</v>
      </c>
      <c r="R68" s="103">
        <f t="shared" si="27"/>
        <v>1.7000000000000003E-3</v>
      </c>
      <c r="S68" s="216">
        <v>534.2766777370332</v>
      </c>
      <c r="T68" s="103">
        <f t="shared" si="28"/>
        <v>1.7000000000000001E-3</v>
      </c>
      <c r="U68" s="216">
        <v>544.96221129177377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21.944999999999997</v>
      </c>
      <c r="D70" s="103">
        <f t="shared" si="20"/>
        <v>9.9999999999999991E-5</v>
      </c>
      <c r="E70" s="216">
        <v>27.36</v>
      </c>
      <c r="F70" s="103">
        <f t="shared" si="21"/>
        <v>9.9999999999999991E-5</v>
      </c>
      <c r="G70" s="216">
        <v>27.9072</v>
      </c>
      <c r="H70" s="103">
        <f t="shared" si="22"/>
        <v>1E-4</v>
      </c>
      <c r="I70" s="216">
        <v>28.465344000000002</v>
      </c>
      <c r="J70" s="103">
        <f t="shared" si="23"/>
        <v>1E-4</v>
      </c>
      <c r="K70" s="216">
        <v>29.034650880000004</v>
      </c>
      <c r="L70" s="103">
        <f t="shared" si="24"/>
        <v>1.0000000000000002E-4</v>
      </c>
      <c r="M70" s="216">
        <v>29.61534389760001</v>
      </c>
      <c r="N70" s="103">
        <f t="shared" si="25"/>
        <v>1E-4</v>
      </c>
      <c r="O70" s="216">
        <v>30.207650775552011</v>
      </c>
      <c r="P70" s="103">
        <f t="shared" si="26"/>
        <v>1.0000000000000002E-4</v>
      </c>
      <c r="Q70" s="216">
        <v>30.811803791063049</v>
      </c>
      <c r="R70" s="103">
        <f t="shared" si="27"/>
        <v>1E-4</v>
      </c>
      <c r="S70" s="216">
        <v>31.428039866884305</v>
      </c>
      <c r="T70" s="103">
        <f t="shared" si="28"/>
        <v>1E-4</v>
      </c>
      <c r="U70" s="216">
        <v>32.056600664221989</v>
      </c>
      <c r="V70" s="103">
        <f t="shared" si="29"/>
        <v>9.9999999999999991E-5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1645.8749999999998</v>
      </c>
      <c r="D75" s="103">
        <f t="shared" si="20"/>
        <v>7.4999999999999989E-3</v>
      </c>
      <c r="E75" s="216">
        <v>2052</v>
      </c>
      <c r="F75" s="103">
        <f t="shared" si="21"/>
        <v>7.4999999999999997E-3</v>
      </c>
      <c r="G75" s="216">
        <v>2093.04</v>
      </c>
      <c r="H75" s="103">
        <f t="shared" si="22"/>
        <v>7.4999999999999997E-3</v>
      </c>
      <c r="I75" s="216">
        <v>2134.9007999999999</v>
      </c>
      <c r="J75" s="103">
        <f t="shared" si="23"/>
        <v>7.4999999999999997E-3</v>
      </c>
      <c r="K75" s="216">
        <v>2177.5988160000002</v>
      </c>
      <c r="L75" s="103">
        <f t="shared" si="24"/>
        <v>7.5000000000000006E-3</v>
      </c>
      <c r="M75" s="216">
        <v>2221.1507923200002</v>
      </c>
      <c r="N75" s="103">
        <f t="shared" si="25"/>
        <v>7.4999999999999989E-3</v>
      </c>
      <c r="O75" s="216">
        <v>2265.5738081664003</v>
      </c>
      <c r="P75" s="103">
        <f t="shared" si="26"/>
        <v>7.4999999999999997E-3</v>
      </c>
      <c r="Q75" s="216">
        <v>2310.8852843297286</v>
      </c>
      <c r="R75" s="103">
        <f t="shared" si="27"/>
        <v>7.5000000000000006E-3</v>
      </c>
      <c r="S75" s="216">
        <v>2357.102990016323</v>
      </c>
      <c r="T75" s="103">
        <f t="shared" si="28"/>
        <v>7.5000000000000006E-3</v>
      </c>
      <c r="U75" s="216">
        <v>2404.245049816649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87.779999999999987</v>
      </c>
      <c r="D76" s="103">
        <f t="shared" si="20"/>
        <v>3.9999999999999996E-4</v>
      </c>
      <c r="E76" s="216">
        <v>109.44</v>
      </c>
      <c r="F76" s="103">
        <f t="shared" si="21"/>
        <v>3.9999999999999996E-4</v>
      </c>
      <c r="G76" s="216">
        <v>111.6288</v>
      </c>
      <c r="H76" s="103">
        <f t="shared" si="22"/>
        <v>4.0000000000000002E-4</v>
      </c>
      <c r="I76" s="216">
        <v>113.86137600000001</v>
      </c>
      <c r="J76" s="103">
        <f t="shared" si="23"/>
        <v>4.0000000000000002E-4</v>
      </c>
      <c r="K76" s="216">
        <v>116.13860352000002</v>
      </c>
      <c r="L76" s="103">
        <f t="shared" si="24"/>
        <v>4.0000000000000007E-4</v>
      </c>
      <c r="M76" s="216">
        <v>118.46137559040004</v>
      </c>
      <c r="N76" s="103">
        <f t="shared" si="25"/>
        <v>4.0000000000000002E-4</v>
      </c>
      <c r="O76" s="216">
        <v>120.83060310220804</v>
      </c>
      <c r="P76" s="103">
        <f t="shared" si="26"/>
        <v>4.0000000000000007E-4</v>
      </c>
      <c r="Q76" s="216">
        <v>123.2472151642522</v>
      </c>
      <c r="R76" s="103">
        <f t="shared" si="27"/>
        <v>4.0000000000000002E-4</v>
      </c>
      <c r="S76" s="216">
        <v>125.71215946753722</v>
      </c>
      <c r="T76" s="103">
        <f t="shared" si="28"/>
        <v>4.0000000000000002E-4</v>
      </c>
      <c r="U76" s="216">
        <v>128.22640265688796</v>
      </c>
      <c r="V76" s="103">
        <f t="shared" si="29"/>
        <v>3.9999999999999996E-4</v>
      </c>
      <c r="X76" s="235"/>
    </row>
    <row r="77" spans="1:24" ht="12.75" customHeight="1" x14ac:dyDescent="0.3">
      <c r="A77" s="38" t="s">
        <v>136</v>
      </c>
      <c r="B77" s="50"/>
      <c r="C77" s="216">
        <v>285.28499999999997</v>
      </c>
      <c r="D77" s="103">
        <f t="shared" si="20"/>
        <v>1.2999999999999999E-3</v>
      </c>
      <c r="E77" s="216">
        <v>355.68</v>
      </c>
      <c r="F77" s="103">
        <f t="shared" si="21"/>
        <v>1.2999999999999999E-3</v>
      </c>
      <c r="G77" s="216">
        <v>362.79359999999997</v>
      </c>
      <c r="H77" s="103">
        <f t="shared" si="22"/>
        <v>1.2999999999999999E-3</v>
      </c>
      <c r="I77" s="216">
        <v>370.04947199999998</v>
      </c>
      <c r="J77" s="103">
        <f t="shared" si="23"/>
        <v>1.2999999999999999E-3</v>
      </c>
      <c r="K77" s="216">
        <v>377.45046144000003</v>
      </c>
      <c r="L77" s="103">
        <f t="shared" si="24"/>
        <v>1.2999999999999999E-3</v>
      </c>
      <c r="M77" s="216">
        <v>384.99947066880009</v>
      </c>
      <c r="N77" s="103">
        <f t="shared" si="25"/>
        <v>1.2999999999999999E-3</v>
      </c>
      <c r="O77" s="216">
        <v>392.69946008217607</v>
      </c>
      <c r="P77" s="103">
        <f t="shared" si="26"/>
        <v>1.2999999999999999E-3</v>
      </c>
      <c r="Q77" s="216">
        <v>400.55344928381959</v>
      </c>
      <c r="R77" s="103">
        <f t="shared" si="27"/>
        <v>1.2999999999999999E-3</v>
      </c>
      <c r="S77" s="216">
        <v>408.56451826949598</v>
      </c>
      <c r="T77" s="103">
        <f t="shared" si="28"/>
        <v>1.3000000000000002E-3</v>
      </c>
      <c r="U77" s="216">
        <v>416.73580863488587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4389</v>
      </c>
      <c r="D78" s="103">
        <f t="shared" si="20"/>
        <v>0.02</v>
      </c>
      <c r="E78" s="216">
        <v>5472.0000000000009</v>
      </c>
      <c r="F78" s="103">
        <f t="shared" si="21"/>
        <v>2.0000000000000004E-2</v>
      </c>
      <c r="G78" s="216">
        <v>5581.44</v>
      </c>
      <c r="H78" s="103">
        <f t="shared" si="22"/>
        <v>1.9999999999999997E-2</v>
      </c>
      <c r="I78" s="216">
        <v>5693.0688</v>
      </c>
      <c r="J78" s="103">
        <f t="shared" si="23"/>
        <v>0.02</v>
      </c>
      <c r="K78" s="216">
        <v>5806.9301760000008</v>
      </c>
      <c r="L78" s="103">
        <f t="shared" si="24"/>
        <v>0.02</v>
      </c>
      <c r="M78" s="216">
        <v>5923.068779520001</v>
      </c>
      <c r="N78" s="103">
        <f t="shared" si="25"/>
        <v>0.02</v>
      </c>
      <c r="O78" s="216">
        <v>6041.5301551104021</v>
      </c>
      <c r="P78" s="103">
        <f t="shared" si="26"/>
        <v>2.0000000000000004E-2</v>
      </c>
      <c r="Q78" s="216">
        <v>6162.3607582126106</v>
      </c>
      <c r="R78" s="103">
        <f t="shared" si="27"/>
        <v>2.0000000000000004E-2</v>
      </c>
      <c r="S78" s="216">
        <v>6285.607973376862</v>
      </c>
      <c r="T78" s="103">
        <f t="shared" si="28"/>
        <v>2.0000000000000004E-2</v>
      </c>
      <c r="U78" s="216">
        <v>6411.3201328443984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877.8</v>
      </c>
      <c r="D86" s="103">
        <f t="shared" si="30"/>
        <v>4.0000000000000001E-3</v>
      </c>
      <c r="E86" s="216">
        <v>1094.4000000000001</v>
      </c>
      <c r="F86" s="103">
        <f t="shared" si="21"/>
        <v>4.0000000000000001E-3</v>
      </c>
      <c r="G86" s="216">
        <v>1116.288</v>
      </c>
      <c r="H86" s="103">
        <f t="shared" si="22"/>
        <v>4.0000000000000001E-3</v>
      </c>
      <c r="I86" s="216">
        <v>1138.61376</v>
      </c>
      <c r="J86" s="103">
        <f t="shared" si="23"/>
        <v>4.0000000000000001E-3</v>
      </c>
      <c r="K86" s="216">
        <v>1161.3860352000002</v>
      </c>
      <c r="L86" s="103">
        <f t="shared" si="24"/>
        <v>4.0000000000000001E-3</v>
      </c>
      <c r="M86" s="216">
        <v>1184.6137559040003</v>
      </c>
      <c r="N86" s="103">
        <f t="shared" si="25"/>
        <v>4.0000000000000001E-3</v>
      </c>
      <c r="O86" s="216">
        <v>1208.3060310220803</v>
      </c>
      <c r="P86" s="103">
        <f t="shared" si="26"/>
        <v>4.0000000000000001E-3</v>
      </c>
      <c r="Q86" s="216">
        <v>1232.472151642522</v>
      </c>
      <c r="R86" s="103">
        <f t="shared" si="27"/>
        <v>4.000000000000001E-3</v>
      </c>
      <c r="S86" s="216">
        <v>1257.1215946753723</v>
      </c>
      <c r="T86" s="103">
        <f t="shared" si="28"/>
        <v>4.000000000000001E-3</v>
      </c>
      <c r="U86" s="216">
        <v>1282.2640265688797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1119.1949999999999</v>
      </c>
      <c r="D88" s="103">
        <f t="shared" si="30"/>
        <v>5.0999999999999995E-3</v>
      </c>
      <c r="E88" s="216">
        <v>1395.3600000000001</v>
      </c>
      <c r="F88" s="103">
        <f t="shared" si="21"/>
        <v>5.1000000000000004E-3</v>
      </c>
      <c r="G88" s="216">
        <v>1423.2672</v>
      </c>
      <c r="H88" s="103">
        <f t="shared" si="22"/>
        <v>5.1000000000000004E-3</v>
      </c>
      <c r="I88" s="216">
        <v>1451.732544</v>
      </c>
      <c r="J88" s="103">
        <f t="shared" si="23"/>
        <v>5.0999999999999995E-3</v>
      </c>
      <c r="K88" s="216">
        <v>1480.7671948800003</v>
      </c>
      <c r="L88" s="103">
        <f t="shared" si="24"/>
        <v>5.1000000000000004E-3</v>
      </c>
      <c r="M88" s="216">
        <v>1510.3825387776005</v>
      </c>
      <c r="N88" s="103">
        <f t="shared" si="25"/>
        <v>5.1000000000000004E-3</v>
      </c>
      <c r="O88" s="216">
        <v>1540.5901895531524</v>
      </c>
      <c r="P88" s="103">
        <f t="shared" si="26"/>
        <v>5.1000000000000004E-3</v>
      </c>
      <c r="Q88" s="216">
        <v>1571.4019933442155</v>
      </c>
      <c r="R88" s="103">
        <f t="shared" si="27"/>
        <v>5.1000000000000004E-3</v>
      </c>
      <c r="S88" s="216">
        <v>1602.8300332110996</v>
      </c>
      <c r="T88" s="103">
        <f t="shared" si="28"/>
        <v>5.1000000000000004E-3</v>
      </c>
      <c r="U88" s="216">
        <v>1634.8866338753214</v>
      </c>
      <c r="V88" s="103">
        <f t="shared" si="29"/>
        <v>5.0999999999999995E-3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43.889999999999993</v>
      </c>
      <c r="D90" s="103">
        <f t="shared" si="30"/>
        <v>1.9999999999999998E-4</v>
      </c>
      <c r="E90" s="216">
        <v>54.72</v>
      </c>
      <c r="F90" s="103">
        <f t="shared" si="21"/>
        <v>1.9999999999999998E-4</v>
      </c>
      <c r="G90" s="216">
        <v>55.814399999999999</v>
      </c>
      <c r="H90" s="103">
        <f t="shared" si="22"/>
        <v>2.0000000000000001E-4</v>
      </c>
      <c r="I90" s="216">
        <v>56.930688000000004</v>
      </c>
      <c r="J90" s="103">
        <f t="shared" si="23"/>
        <v>2.0000000000000001E-4</v>
      </c>
      <c r="K90" s="216">
        <v>58.069301760000009</v>
      </c>
      <c r="L90" s="103">
        <f t="shared" si="24"/>
        <v>2.0000000000000004E-4</v>
      </c>
      <c r="M90" s="216">
        <v>59.230687795200019</v>
      </c>
      <c r="N90" s="103">
        <f t="shared" si="25"/>
        <v>2.0000000000000001E-4</v>
      </c>
      <c r="O90" s="216">
        <v>60.415301551104022</v>
      </c>
      <c r="P90" s="103">
        <f t="shared" si="26"/>
        <v>2.0000000000000004E-4</v>
      </c>
      <c r="Q90" s="216">
        <v>61.623607582126098</v>
      </c>
      <c r="R90" s="103">
        <f t="shared" si="27"/>
        <v>2.0000000000000001E-4</v>
      </c>
      <c r="S90" s="216">
        <v>62.85607973376861</v>
      </c>
      <c r="T90" s="103">
        <f t="shared" si="28"/>
        <v>2.0000000000000001E-4</v>
      </c>
      <c r="U90" s="216">
        <v>64.113201328443978</v>
      </c>
      <c r="V90" s="103">
        <f t="shared" si="29"/>
        <v>1.9999999999999998E-4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768.07500000000005</v>
      </c>
      <c r="D92" s="103">
        <f t="shared" si="30"/>
        <v>3.5000000000000001E-3</v>
      </c>
      <c r="E92" s="216">
        <v>957.6</v>
      </c>
      <c r="F92" s="103">
        <f t="shared" si="21"/>
        <v>3.5000000000000001E-3</v>
      </c>
      <c r="G92" s="216">
        <v>976.75199999999995</v>
      </c>
      <c r="H92" s="103">
        <f t="shared" si="22"/>
        <v>3.4999999999999996E-3</v>
      </c>
      <c r="I92" s="216">
        <v>996.28704000000005</v>
      </c>
      <c r="J92" s="103">
        <f t="shared" si="23"/>
        <v>3.5000000000000001E-3</v>
      </c>
      <c r="K92" s="216">
        <v>1016.2127808000001</v>
      </c>
      <c r="L92" s="103">
        <f t="shared" si="24"/>
        <v>3.5000000000000005E-3</v>
      </c>
      <c r="M92" s="216">
        <v>1036.5370364160001</v>
      </c>
      <c r="N92" s="103">
        <f t="shared" si="25"/>
        <v>3.4999999999999996E-3</v>
      </c>
      <c r="O92" s="216">
        <v>1057.2677771443202</v>
      </c>
      <c r="P92" s="103">
        <f t="shared" si="26"/>
        <v>3.5000000000000001E-3</v>
      </c>
      <c r="Q92" s="216">
        <v>1078.4131326872066</v>
      </c>
      <c r="R92" s="103">
        <f t="shared" si="27"/>
        <v>3.5000000000000001E-3</v>
      </c>
      <c r="S92" s="216">
        <v>1099.9813953409507</v>
      </c>
      <c r="T92" s="103">
        <f t="shared" si="28"/>
        <v>3.5000000000000005E-3</v>
      </c>
      <c r="U92" s="216">
        <v>1121.9810232477696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1188.4360999999999</v>
      </c>
      <c r="D97" s="103">
        <f t="shared" si="30"/>
        <v>5.415521075415812E-3</v>
      </c>
      <c r="E97" s="216">
        <v>1321.5409432000001</v>
      </c>
      <c r="F97" s="103">
        <f t="shared" si="21"/>
        <v>4.8301935058479538E-3</v>
      </c>
      <c r="G97" s="216">
        <v>1367.7948762120002</v>
      </c>
      <c r="H97" s="103">
        <f t="shared" si="22"/>
        <v>4.9012257632868941E-3</v>
      </c>
      <c r="I97" s="216">
        <v>1411.564312250784</v>
      </c>
      <c r="J97" s="103">
        <f t="shared" si="23"/>
        <v>4.9588872428549752E-3</v>
      </c>
      <c r="K97" s="216">
        <v>1446.8534200570537</v>
      </c>
      <c r="L97" s="103">
        <f t="shared" si="24"/>
        <v>4.9831955136532833E-3</v>
      </c>
      <c r="M97" s="216">
        <v>1483.0247555584797</v>
      </c>
      <c r="N97" s="103">
        <f t="shared" si="25"/>
        <v>5.0076229426417778E-3</v>
      </c>
      <c r="O97" s="216">
        <v>1520.1003744474417</v>
      </c>
      <c r="P97" s="103">
        <f t="shared" si="26"/>
        <v>5.0321701139292383E-3</v>
      </c>
      <c r="Q97" s="216">
        <v>1558.1028838086274</v>
      </c>
      <c r="R97" s="103">
        <f t="shared" si="27"/>
        <v>5.056837614487714E-3</v>
      </c>
      <c r="S97" s="216">
        <v>1597.0554559038428</v>
      </c>
      <c r="T97" s="103">
        <f t="shared" si="28"/>
        <v>5.0816260341665746E-3</v>
      </c>
      <c r="U97" s="216">
        <v>1636.981842301439</v>
      </c>
      <c r="V97" s="103">
        <f t="shared" si="29"/>
        <v>5.1065359657066073E-3</v>
      </c>
      <c r="X97" s="235"/>
    </row>
    <row r="98" spans="1:24" ht="12.75" customHeight="1" x14ac:dyDescent="0.3">
      <c r="A98" s="145" t="s">
        <v>245</v>
      </c>
      <c r="B98" s="50"/>
      <c r="C98" s="216">
        <v>263.33999999999997</v>
      </c>
      <c r="D98" s="103">
        <f t="shared" si="30"/>
        <v>1.1999999999999999E-3</v>
      </c>
      <c r="E98" s="216">
        <v>328.32</v>
      </c>
      <c r="F98" s="103">
        <f t="shared" si="21"/>
        <v>1.1999999999999999E-3</v>
      </c>
      <c r="G98" s="216">
        <v>334.88639999999992</v>
      </c>
      <c r="H98" s="103">
        <f t="shared" si="22"/>
        <v>1.1999999999999997E-3</v>
      </c>
      <c r="I98" s="216">
        <v>341.58412799999996</v>
      </c>
      <c r="J98" s="103">
        <f t="shared" si="23"/>
        <v>1.1999999999999999E-3</v>
      </c>
      <c r="K98" s="216">
        <v>348.41581056000001</v>
      </c>
      <c r="L98" s="103">
        <f t="shared" si="24"/>
        <v>1.1999999999999999E-3</v>
      </c>
      <c r="M98" s="216">
        <v>355.38412677120004</v>
      </c>
      <c r="N98" s="103">
        <f t="shared" si="25"/>
        <v>1.1999999999999999E-3</v>
      </c>
      <c r="O98" s="216">
        <v>362.49180930662402</v>
      </c>
      <c r="P98" s="103">
        <f t="shared" si="26"/>
        <v>1.1999999999999999E-3</v>
      </c>
      <c r="Q98" s="216">
        <v>369.7416454927565</v>
      </c>
      <c r="R98" s="103">
        <f t="shared" si="27"/>
        <v>1.1999999999999999E-3</v>
      </c>
      <c r="S98" s="216">
        <v>377.1364784026116</v>
      </c>
      <c r="T98" s="103">
        <f t="shared" si="28"/>
        <v>1.1999999999999999E-3</v>
      </c>
      <c r="U98" s="216">
        <v>384.67920797066387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41100.480937038083</v>
      </c>
      <c r="D105" s="106">
        <f t="shared" si="30"/>
        <v>0.18728858936905027</v>
      </c>
      <c r="E105" s="105">
        <f>SUM(E52:E104)</f>
        <v>49569.291293637805</v>
      </c>
      <c r="F105" s="106">
        <f t="shared" si="21"/>
        <v>0.18117431028376391</v>
      </c>
      <c r="G105" s="105">
        <f>SUM(G52:G104)</f>
        <v>50805.815276809095</v>
      </c>
      <c r="H105" s="106">
        <f t="shared" si="22"/>
        <v>0.18205271498684603</v>
      </c>
      <c r="I105" s="105">
        <f>SUM(I52:I104)</f>
        <v>51735.597434605741</v>
      </c>
      <c r="J105" s="106">
        <f t="shared" si="23"/>
        <v>0.18174941934517194</v>
      </c>
      <c r="K105" s="105">
        <f>SUM(K52:K104)</f>
        <v>52762.905747575234</v>
      </c>
      <c r="L105" s="106">
        <f t="shared" si="24"/>
        <v>0.18172392003487123</v>
      </c>
      <c r="M105" s="105">
        <f>SUM(M52:M104)</f>
        <v>53810.845187804931</v>
      </c>
      <c r="N105" s="106">
        <f t="shared" si="25"/>
        <v>0.18169920759274283</v>
      </c>
      <c r="O105" s="105">
        <f>SUM(O52:O104)</f>
        <v>54879.534174306653</v>
      </c>
      <c r="P105" s="106">
        <f t="shared" si="26"/>
        <v>0.18167428702771674</v>
      </c>
      <c r="Q105" s="105">
        <f>SUM(Q52:Q104)</f>
        <v>55969.688615975494</v>
      </c>
      <c r="R105" s="106">
        <f t="shared" si="27"/>
        <v>0.18165015263471684</v>
      </c>
      <c r="S105" s="105">
        <f>SUM(S52:S104)</f>
        <v>57081.590045351477</v>
      </c>
      <c r="T105" s="106">
        <f t="shared" si="28"/>
        <v>0.18162631295850651</v>
      </c>
      <c r="U105" s="105">
        <f>SUM(U52:U104)</f>
        <v>58215.676006798261</v>
      </c>
      <c r="V105" s="106">
        <f t="shared" si="29"/>
        <v>0.18160277384548798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32092.203062961911</v>
      </c>
      <c r="D107" s="106">
        <f>IFERROR(C107/C$28,0)</f>
        <v>0.14623924840720853</v>
      </c>
      <c r="E107" s="105">
        <f>E28-E33-E46-E105</f>
        <v>46111.4229143622</v>
      </c>
      <c r="F107" s="106">
        <f>IFERROR(E107/E$28,0)</f>
        <v>0.16853590246477412</v>
      </c>
      <c r="G107" s="105">
        <f>G28-G33-G46-G105</f>
        <v>45381.433928470884</v>
      </c>
      <c r="H107" s="106">
        <f>IFERROR(G107/G$28,0)</f>
        <v>0.1626155039863221</v>
      </c>
      <c r="I107" s="105">
        <f>I28-I33-I46-I105</f>
        <v>46628.361473243211</v>
      </c>
      <c r="J107" s="106">
        <f>IFERROR(I107/I$28,0)</f>
        <v>0.16380747576155485</v>
      </c>
      <c r="K107" s="105">
        <f>K28-K33-K46-K105</f>
        <v>47519.396192969944</v>
      </c>
      <c r="L107" s="106">
        <f>IFERROR(K107/K$28,0)</f>
        <v>0.16366443112874771</v>
      </c>
      <c r="M107" s="105">
        <f>M28-M33-M46-M105</f>
        <v>47998.010657253944</v>
      </c>
      <c r="N107" s="106">
        <f>IFERROR(M107/M$28,0)</f>
        <v>0.16207142764647636</v>
      </c>
      <c r="O107" s="105">
        <f>O28-O33-O46-O105</f>
        <v>49033.542151998714</v>
      </c>
      <c r="P107" s="106">
        <f>IFERROR(O107/O$28,0)</f>
        <v>0.16232160030028914</v>
      </c>
      <c r="Q107" s="105">
        <f>Q28-Q33-Q46-Q105</f>
        <v>49831.355679709857</v>
      </c>
      <c r="R107" s="106">
        <f>IFERROR(Q107/Q$28,0)</f>
        <v>0.16172813515761589</v>
      </c>
      <c r="S107" s="105">
        <f>S28-S33-S46-S105</f>
        <v>50597.263756172819</v>
      </c>
      <c r="T107" s="106">
        <f>IFERROR(S107/S$28,0)</f>
        <v>0.1609940167139953</v>
      </c>
      <c r="U107" s="105">
        <f>U28-U33-U46-U105</f>
        <v>51838.02540241996</v>
      </c>
      <c r="V107" s="106">
        <f>IFERROR(U107/U$28,0)</f>
        <v>0.16170780534529913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21945</v>
      </c>
      <c r="D111" s="103">
        <f t="shared" ref="D111:D116" si="31">IFERROR(C111/C$28,0)</f>
        <v>0.1</v>
      </c>
      <c r="E111" s="102">
        <f>E59</f>
        <v>27360</v>
      </c>
      <c r="F111" s="103">
        <f t="shared" ref="F111:F116" si="32">IFERROR(E111/E$28,0)</f>
        <v>0.1</v>
      </c>
      <c r="G111" s="102">
        <f>G59</f>
        <v>27907.200000000001</v>
      </c>
      <c r="H111" s="103">
        <f t="shared" ref="H111:H116" si="33">IFERROR(G111/G$28,0)</f>
        <v>0.1</v>
      </c>
      <c r="I111" s="102">
        <f>I59</f>
        <v>28465.344000000001</v>
      </c>
      <c r="J111" s="103">
        <f t="shared" ref="J111:J116" si="34">IFERROR(I111/I$28,0)</f>
        <v>0.1</v>
      </c>
      <c r="K111" s="102">
        <f>K59</f>
        <v>29034.650880000001</v>
      </c>
      <c r="L111" s="103">
        <f t="shared" ref="L111:L116" si="35">IFERROR(K111/K$28,0)</f>
        <v>0.1</v>
      </c>
      <c r="M111" s="102">
        <f>M59</f>
        <v>29615.343897600007</v>
      </c>
      <c r="N111" s="103">
        <f t="shared" ref="N111:N116" si="36">IFERROR(M111/M$28,0)</f>
        <v>0.1</v>
      </c>
      <c r="O111" s="102">
        <f>O59</f>
        <v>30207.650775552007</v>
      </c>
      <c r="P111" s="103">
        <f t="shared" ref="P111:P116" si="37">IFERROR(O111/O$28,0)</f>
        <v>0.1</v>
      </c>
      <c r="Q111" s="102">
        <f>Q59</f>
        <v>30811.803791063048</v>
      </c>
      <c r="R111" s="103">
        <f t="shared" ref="R111:R116" si="38">IFERROR(Q111/Q$28,0)</f>
        <v>0.1</v>
      </c>
      <c r="S111" s="102">
        <f>S59</f>
        <v>31428.039866884305</v>
      </c>
      <c r="T111" s="103">
        <f t="shared" ref="T111:T116" si="39">IFERROR(S111/S$28,0)</f>
        <v>0.1</v>
      </c>
      <c r="U111" s="102">
        <f>U59</f>
        <v>32056.600664221991</v>
      </c>
      <c r="V111" s="103">
        <f t="shared" ref="V111:V116" si="40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21945</v>
      </c>
      <c r="D116" s="106">
        <f t="shared" si="31"/>
        <v>0.1</v>
      </c>
      <c r="E116" s="108">
        <f>SUM(E111:E115)</f>
        <v>27360</v>
      </c>
      <c r="F116" s="106">
        <f t="shared" si="32"/>
        <v>0.1</v>
      </c>
      <c r="G116" s="108">
        <f>SUM(G111:G115)</f>
        <v>27907.200000000001</v>
      </c>
      <c r="H116" s="106">
        <f t="shared" si="33"/>
        <v>0.1</v>
      </c>
      <c r="I116" s="108">
        <f>SUM(I111:I115)</f>
        <v>28465.344000000001</v>
      </c>
      <c r="J116" s="106">
        <f t="shared" si="34"/>
        <v>0.1</v>
      </c>
      <c r="K116" s="108">
        <f>SUM(K111:K115)</f>
        <v>29034.650880000001</v>
      </c>
      <c r="L116" s="106">
        <f t="shared" si="35"/>
        <v>0.1</v>
      </c>
      <c r="M116" s="108">
        <f>SUM(M111:M115)</f>
        <v>29615.343897600007</v>
      </c>
      <c r="N116" s="106">
        <f t="shared" si="36"/>
        <v>0.1</v>
      </c>
      <c r="O116" s="108">
        <f>SUM(O111:O115)</f>
        <v>30207.650775552007</v>
      </c>
      <c r="P116" s="106">
        <f t="shared" si="37"/>
        <v>0.1</v>
      </c>
      <c r="Q116" s="108">
        <f>SUM(Q111:Q115)</f>
        <v>30811.803791063048</v>
      </c>
      <c r="R116" s="106">
        <f t="shared" si="38"/>
        <v>0.1</v>
      </c>
      <c r="S116" s="108">
        <f>SUM(S111:S115)</f>
        <v>31428.039866884305</v>
      </c>
      <c r="T116" s="106">
        <f t="shared" si="39"/>
        <v>0.1</v>
      </c>
      <c r="U116" s="108">
        <f>SUM(U111:U115)</f>
        <v>32056.600664221991</v>
      </c>
      <c r="V116" s="106">
        <f t="shared" si="40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81" zoomScale="70" zoomScaleNormal="70" workbookViewId="0">
      <selection activeCell="Y93" sqref="Y93"/>
    </sheetView>
  </sheetViews>
  <sheetFormatPr defaultColWidth="9.109375" defaultRowHeight="12.75" customHeight="1" x14ac:dyDescent="0.3"/>
  <cols>
    <col min="1" max="1" width="9.5546875" style="5" customWidth="1"/>
    <col min="2" max="2" width="38.33203125" style="5" customWidth="1"/>
    <col min="3" max="3" width="20" style="5" customWidth="1"/>
    <col min="4" max="4" width="8.6640625" style="5" customWidth="1"/>
    <col min="5" max="5" width="14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453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Starbucks (Green Library) &amp; Starbucks Truck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48"/>
      <c r="B5" s="142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48"/>
      <c r="B6" s="142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f>+C8</f>
        <v>285</v>
      </c>
      <c r="F8" s="38"/>
      <c r="G8" s="134">
        <f>+E8</f>
        <v>285</v>
      </c>
      <c r="H8" s="38"/>
      <c r="I8" s="134">
        <f>+G8</f>
        <v>285</v>
      </c>
      <c r="J8" s="38"/>
      <c r="K8" s="134">
        <f>+I8</f>
        <v>285</v>
      </c>
      <c r="L8" s="38"/>
      <c r="M8" s="134">
        <f>+K8</f>
        <v>285</v>
      </c>
      <c r="N8" s="38"/>
      <c r="O8" s="134">
        <f>+M8</f>
        <v>285</v>
      </c>
      <c r="P8" s="38"/>
      <c r="Q8" s="134">
        <f>+O8</f>
        <v>285</v>
      </c>
      <c r="R8" s="38"/>
      <c r="S8" s="134">
        <f>+Q8</f>
        <v>285</v>
      </c>
      <c r="T8" s="38"/>
      <c r="U8" s="134">
        <f>+S8</f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1244.019138755981</v>
      </c>
      <c r="D10" s="248"/>
      <c r="E10" s="247">
        <v>1316.2439778201981</v>
      </c>
      <c r="F10" s="248"/>
      <c r="G10" s="247">
        <v>1324.8301476583024</v>
      </c>
      <c r="H10" s="248"/>
      <c r="I10" s="247">
        <v>1333.488128554663</v>
      </c>
      <c r="J10" s="248"/>
      <c r="K10" s="247">
        <v>1337.645340267193</v>
      </c>
      <c r="L10" s="248"/>
      <c r="M10" s="247">
        <v>1341.8778221391042</v>
      </c>
      <c r="N10" s="248"/>
      <c r="O10" s="247">
        <v>1357.5937132424622</v>
      </c>
      <c r="P10" s="248"/>
      <c r="Q10" s="247">
        <v>1357.3659290623882</v>
      </c>
      <c r="R10" s="248"/>
      <c r="S10" s="247">
        <v>1370.9395883530121</v>
      </c>
      <c r="T10" s="248"/>
      <c r="U10" s="247">
        <v>1384.6489842365424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5.5</v>
      </c>
      <c r="D12" s="38"/>
      <c r="E12" s="135">
        <v>5.79</v>
      </c>
      <c r="F12" s="38"/>
      <c r="G12" s="135">
        <v>5.81</v>
      </c>
      <c r="H12" s="38"/>
      <c r="I12" s="135">
        <v>5.83</v>
      </c>
      <c r="J12" s="38"/>
      <c r="K12" s="135">
        <v>5.87</v>
      </c>
      <c r="L12" s="38"/>
      <c r="M12" s="135">
        <v>5.91</v>
      </c>
      <c r="N12" s="38"/>
      <c r="O12" s="135">
        <v>5.9</v>
      </c>
      <c r="P12" s="38"/>
      <c r="Q12" s="135">
        <v>5.96</v>
      </c>
      <c r="R12" s="38"/>
      <c r="S12" s="135">
        <v>5.96</v>
      </c>
      <c r="T12" s="38"/>
      <c r="U12" s="135">
        <v>5.96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f>1650000+300000</f>
        <v>1950000</v>
      </c>
      <c r="D14" s="38"/>
      <c r="E14" s="243">
        <v>2172000</v>
      </c>
      <c r="F14" s="38"/>
      <c r="G14" s="243">
        <f>E14*1.01</f>
        <v>2193720</v>
      </c>
      <c r="H14" s="38"/>
      <c r="I14" s="242">
        <f>G14*1.01</f>
        <v>2215657.2000000002</v>
      </c>
      <c r="J14" s="38"/>
      <c r="K14" s="243">
        <f>I14*1.01</f>
        <v>2237813.7720000003</v>
      </c>
      <c r="L14" s="38"/>
      <c r="M14" s="243">
        <f>K14*1.01</f>
        <v>2260191.9097200003</v>
      </c>
      <c r="N14" s="38"/>
      <c r="O14" s="243">
        <f>M14*1.01</f>
        <v>2282793.8288172004</v>
      </c>
      <c r="P14" s="38"/>
      <c r="Q14" s="243">
        <f>O14*1.01</f>
        <v>2305621.7671053726</v>
      </c>
      <c r="R14" s="38"/>
      <c r="S14" s="243">
        <f>Q14*1.01</f>
        <v>2328677.9847764266</v>
      </c>
      <c r="T14" s="38"/>
      <c r="U14" s="243">
        <f>S14*1.01</f>
        <v>2351964.764624191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0">
        <v>1708590</v>
      </c>
      <c r="D19" s="103">
        <f>IFERROR(C19/C$28,0)</f>
        <v>0.87619999999999998</v>
      </c>
      <c r="E19" s="240">
        <v>1014975.5999999999</v>
      </c>
      <c r="F19" s="103">
        <f>IFERROR(E19/E$28,0)</f>
        <v>0.46729999999999994</v>
      </c>
      <c r="G19" s="136">
        <v>1035275.1119999998</v>
      </c>
      <c r="H19" s="103">
        <f>IFERROR(G19/G$28,0)</f>
        <v>0.46729999999999994</v>
      </c>
      <c r="I19" s="136">
        <v>1055980.6142399998</v>
      </c>
      <c r="J19" s="103">
        <f>IFERROR(I19/I$28,0)</f>
        <v>0.46729999999999994</v>
      </c>
      <c r="K19" s="136">
        <v>1077100.2265247998</v>
      </c>
      <c r="L19" s="103">
        <f>IFERROR(K19/K$28,0)</f>
        <v>0.46729999999999994</v>
      </c>
      <c r="M19" s="136">
        <v>1098642.2310552958</v>
      </c>
      <c r="N19" s="103">
        <f>IFERROR(M19/M$28,0)</f>
        <v>0.46729999999999994</v>
      </c>
      <c r="O19" s="136">
        <v>1120615.0756764018</v>
      </c>
      <c r="P19" s="103">
        <f>IFERROR(O19/O$28,0)</f>
        <v>0.46729999999999994</v>
      </c>
      <c r="Q19" s="136">
        <v>1143027.3771899298</v>
      </c>
      <c r="R19" s="103">
        <f>IFERROR(Q19/Q$28,0)</f>
        <v>0.46729999999999994</v>
      </c>
      <c r="S19" s="136">
        <v>1165887.9247337284</v>
      </c>
      <c r="T19" s="103">
        <f>IFERROR(S19/S$28,0)</f>
        <v>0.46729999999999994</v>
      </c>
      <c r="U19" s="136">
        <v>1189205.6832284031</v>
      </c>
      <c r="V19" s="103">
        <f>IFERROR(U19/U$28,0)</f>
        <v>0.46729999999999994</v>
      </c>
    </row>
    <row r="20" spans="1:24" ht="12.75" customHeight="1" x14ac:dyDescent="0.3">
      <c r="A20" s="38" t="s">
        <v>238</v>
      </c>
      <c r="B20" s="50"/>
      <c r="C20" s="136">
        <v>241410</v>
      </c>
      <c r="D20" s="103">
        <f>IFERROR(C20/C$28,0)</f>
        <v>0.12379999999999999</v>
      </c>
      <c r="E20" s="136">
        <v>1157024.4000000001</v>
      </c>
      <c r="F20" s="103">
        <f>IFERROR(E20/E$28,0)</f>
        <v>0.53270000000000006</v>
      </c>
      <c r="G20" s="136">
        <v>1180164.8880000003</v>
      </c>
      <c r="H20" s="103">
        <f>IFERROR(G20/G$28,0)</f>
        <v>0.53270000000000017</v>
      </c>
      <c r="I20" s="136">
        <v>1203768.1857600003</v>
      </c>
      <c r="J20" s="103">
        <f>IFERROR(I20/I$28,0)</f>
        <v>0.53270000000000017</v>
      </c>
      <c r="K20" s="136">
        <v>1227843.5494752002</v>
      </c>
      <c r="L20" s="103">
        <f>IFERROR(K20/K$28,0)</f>
        <v>0.53270000000000006</v>
      </c>
      <c r="M20" s="136">
        <v>1252400.4204647043</v>
      </c>
      <c r="N20" s="103">
        <f>IFERROR(M20/M$28,0)</f>
        <v>0.53270000000000017</v>
      </c>
      <c r="O20" s="136">
        <v>1277448.4288739983</v>
      </c>
      <c r="P20" s="103">
        <f>IFERROR(O20/O$28,0)</f>
        <v>0.53270000000000006</v>
      </c>
      <c r="Q20" s="136">
        <v>1302997.3974514783</v>
      </c>
      <c r="R20" s="103">
        <f>IFERROR(Q20/Q$28,0)</f>
        <v>0.53270000000000006</v>
      </c>
      <c r="S20" s="136">
        <v>1329057.3454005078</v>
      </c>
      <c r="T20" s="103">
        <f>IFERROR(S20/S$28,0)</f>
        <v>0.53270000000000006</v>
      </c>
      <c r="U20" s="136">
        <v>1355638.4923085179</v>
      </c>
      <c r="V20" s="103">
        <f>IFERROR(U20/U$28,0)</f>
        <v>0.53269999999999995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1950000</v>
      </c>
      <c r="D28" s="106">
        <f t="shared" si="0"/>
        <v>1</v>
      </c>
      <c r="E28" s="105">
        <f>SUM(E19:E27)</f>
        <v>2172000</v>
      </c>
      <c r="F28" s="106">
        <f t="shared" si="1"/>
        <v>1</v>
      </c>
      <c r="G28" s="105">
        <f>SUM(G19:G27)</f>
        <v>2215440</v>
      </c>
      <c r="H28" s="106">
        <f t="shared" si="2"/>
        <v>1</v>
      </c>
      <c r="I28" s="105">
        <f>SUM(I19:I27)</f>
        <v>2259748.7999999998</v>
      </c>
      <c r="J28" s="106">
        <f t="shared" si="3"/>
        <v>1</v>
      </c>
      <c r="K28" s="105">
        <f>SUM(K19:K27)</f>
        <v>2304943.7760000001</v>
      </c>
      <c r="L28" s="106">
        <f t="shared" si="4"/>
        <v>1</v>
      </c>
      <c r="M28" s="105">
        <f>SUM(M19:M27)</f>
        <v>2351042.6515199998</v>
      </c>
      <c r="N28" s="106">
        <f t="shared" si="5"/>
        <v>1</v>
      </c>
      <c r="O28" s="105">
        <f>SUM(O19:O27)</f>
        <v>2398063.5045504002</v>
      </c>
      <c r="P28" s="106">
        <f t="shared" si="6"/>
        <v>1</v>
      </c>
      <c r="Q28" s="105">
        <f>SUM(Q19:Q27)</f>
        <v>2446024.7746414081</v>
      </c>
      <c r="R28" s="106">
        <f t="shared" si="7"/>
        <v>1</v>
      </c>
      <c r="S28" s="105">
        <f>SUM(S19:S27)</f>
        <v>2494945.2701342362</v>
      </c>
      <c r="T28" s="106">
        <f t="shared" si="8"/>
        <v>1</v>
      </c>
      <c r="U28" s="105">
        <f>SUM(U19:U27)</f>
        <v>2544844.1755369212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653250</v>
      </c>
      <c r="D31" s="103">
        <f>IFERROR(C31/C$28,0)</f>
        <v>0.33500000000000002</v>
      </c>
      <c r="E31" s="216">
        <v>727620</v>
      </c>
      <c r="F31" s="103">
        <f>IFERROR(E31/E$28,0)</f>
        <v>0.33500000000000002</v>
      </c>
      <c r="G31" s="216">
        <v>734896.20000000007</v>
      </c>
      <c r="H31" s="103">
        <f>IFERROR(G31/G$28,0)</f>
        <v>0.33171568627450981</v>
      </c>
      <c r="I31" s="216">
        <v>742245.16200000013</v>
      </c>
      <c r="J31" s="103">
        <f>IFERROR(I31/I$28,0)</f>
        <v>0.32846357170319118</v>
      </c>
      <c r="K31" s="216">
        <v>749667.61362000019</v>
      </c>
      <c r="L31" s="103">
        <f>IFERROR(K31/K$28,0)</f>
        <v>0.32524334060806182</v>
      </c>
      <c r="M31" s="216">
        <v>757164.28975620016</v>
      </c>
      <c r="N31" s="103">
        <f>IFERROR(M31/M$28,0)</f>
        <v>0.32205468040602203</v>
      </c>
      <c r="O31" s="216">
        <v>764735.93265376217</v>
      </c>
      <c r="P31" s="103">
        <f>IFERROR(O31/O$28,0)</f>
        <v>0.31889728157851194</v>
      </c>
      <c r="Q31" s="216">
        <v>772383.29198029987</v>
      </c>
      <c r="R31" s="103">
        <f>IFERROR(Q31/Q$28,0)</f>
        <v>0.31577083764146779</v>
      </c>
      <c r="S31" s="216">
        <v>780107.12490010296</v>
      </c>
      <c r="T31" s="103">
        <f>IFERROR(S31/S$28,0)</f>
        <v>0.31267504511557109</v>
      </c>
      <c r="U31" s="216">
        <v>787908.19614910404</v>
      </c>
      <c r="V31" s="103">
        <f>IFERROR(U31/U$28,0)</f>
        <v>0.30960960349679095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653250</v>
      </c>
      <c r="D33" s="106">
        <f>IFERROR(C33/C$28,0)</f>
        <v>0.33500000000000002</v>
      </c>
      <c r="E33" s="105">
        <f>SUM(E31:E32)</f>
        <v>727620</v>
      </c>
      <c r="F33" s="106">
        <f>IFERROR(E33/E$28,0)</f>
        <v>0.33500000000000002</v>
      </c>
      <c r="G33" s="105">
        <f>SUM(G31:G32)</f>
        <v>734896.20000000007</v>
      </c>
      <c r="H33" s="106">
        <f>IFERROR(G33/G$28,0)</f>
        <v>0.33171568627450981</v>
      </c>
      <c r="I33" s="105">
        <f>SUM(I31:I32)</f>
        <v>742245.16200000013</v>
      </c>
      <c r="J33" s="106">
        <f>IFERROR(I33/I$28,0)</f>
        <v>0.32846357170319118</v>
      </c>
      <c r="K33" s="105">
        <f>SUM(K31:K32)</f>
        <v>749667.61362000019</v>
      </c>
      <c r="L33" s="106">
        <f>IFERROR(K33/K$28,0)</f>
        <v>0.32524334060806182</v>
      </c>
      <c r="M33" s="105">
        <f>SUM(M31:M32)</f>
        <v>757164.28975620016</v>
      </c>
      <c r="N33" s="106">
        <f>IFERROR(M33/M$28,0)</f>
        <v>0.32205468040602203</v>
      </c>
      <c r="O33" s="105">
        <f>SUM(O31:O32)</f>
        <v>764735.93265376217</v>
      </c>
      <c r="P33" s="106">
        <f>IFERROR(O33/O$28,0)</f>
        <v>0.31889728157851194</v>
      </c>
      <c r="Q33" s="105">
        <f>SUM(Q31:Q32)</f>
        <v>772383.29198029987</v>
      </c>
      <c r="R33" s="106">
        <f>IFERROR(Q33/Q$28,0)</f>
        <v>0.31577083764146779</v>
      </c>
      <c r="S33" s="105">
        <f>SUM(S31:S32)</f>
        <v>780107.12490010296</v>
      </c>
      <c r="T33" s="106">
        <f>IFERROR(S33/S$28,0)</f>
        <v>0.31267504511557109</v>
      </c>
      <c r="U33" s="105">
        <f>SUM(U31:U32)</f>
        <v>787908.19614910404</v>
      </c>
      <c r="V33" s="106">
        <f>IFERROR(U33/U$28,0)</f>
        <v>0.30960960349679095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50000</v>
      </c>
      <c r="D36" s="103">
        <f t="shared" ref="D36:D46" si="10">IFERROR(C36/C$28,0)</f>
        <v>2.564102564102564E-2</v>
      </c>
      <c r="E36" s="216">
        <v>51249.999999999993</v>
      </c>
      <c r="F36" s="103">
        <f t="shared" ref="F36:F46" si="11">IFERROR(E36/E$28,0)</f>
        <v>2.3595764272559848E-2</v>
      </c>
      <c r="G36" s="216">
        <v>52531.249999999985</v>
      </c>
      <c r="H36" s="103">
        <f t="shared" ref="H36:H46" si="12">IFERROR(G36/G$28,0)</f>
        <v>2.3711429783699844E-2</v>
      </c>
      <c r="I36" s="216">
        <v>53844.531249999978</v>
      </c>
      <c r="J36" s="103">
        <f t="shared" ref="J36:J46" si="13">IFERROR(I36/I$28,0)</f>
        <v>2.382766228263955E-2</v>
      </c>
      <c r="K36" s="216">
        <v>55190.644531249971</v>
      </c>
      <c r="L36" s="103">
        <f t="shared" ref="L36:L46" si="14">IFERROR(K36/K$28,0)</f>
        <v>2.3944464548730914E-2</v>
      </c>
      <c r="M36" s="216">
        <v>56570.410644531214</v>
      </c>
      <c r="N36" s="103">
        <f t="shared" ref="N36:N46" si="15">IFERROR(M36/M$28,0)</f>
        <v>2.4061839374950184E-2</v>
      </c>
      <c r="O36" s="216">
        <v>57984.670910644491</v>
      </c>
      <c r="P36" s="103">
        <f t="shared" ref="P36:P46" si="16">IFERROR(O36/O$28,0)</f>
        <v>2.4179789567964641E-2</v>
      </c>
      <c r="Q36" s="216">
        <v>59434.287683410599</v>
      </c>
      <c r="R36" s="103">
        <f t="shared" ref="R36:R46" si="17">IFERROR(Q36/Q$28,0)</f>
        <v>2.4298317948199758E-2</v>
      </c>
      <c r="S36" s="216">
        <v>60920.144875495862</v>
      </c>
      <c r="T36" s="103">
        <f t="shared" ref="T36:T46" si="18">IFERROR(S36/S$28,0)</f>
        <v>2.441742734990662E-2</v>
      </c>
      <c r="U36" s="216">
        <v>62443.148497383256</v>
      </c>
      <c r="V36" s="103">
        <f t="shared" ref="V36:V46" si="19">IFERROR(U36/U$28,0)</f>
        <v>2.4537120621229688E-2</v>
      </c>
    </row>
    <row r="37" spans="1:22" ht="12.75" customHeight="1" x14ac:dyDescent="0.3">
      <c r="A37" s="38" t="s">
        <v>23</v>
      </c>
      <c r="B37" s="50"/>
      <c r="C37" s="216">
        <v>98568</v>
      </c>
      <c r="D37" s="103">
        <f t="shared" si="10"/>
        <v>5.0547692307692307E-2</v>
      </c>
      <c r="E37" s="216">
        <v>109607.61600000001</v>
      </c>
      <c r="F37" s="103">
        <f t="shared" si="11"/>
        <v>5.0463911602209949E-2</v>
      </c>
      <c r="G37" s="216">
        <v>113443.88256</v>
      </c>
      <c r="H37" s="103">
        <f t="shared" si="12"/>
        <v>5.1206027949301264E-2</v>
      </c>
      <c r="I37" s="216">
        <v>117074.08680192</v>
      </c>
      <c r="J37" s="103">
        <f t="shared" si="13"/>
        <v>5.1808451807528348E-2</v>
      </c>
      <c r="K37" s="216">
        <v>120000.93897196799</v>
      </c>
      <c r="L37" s="103">
        <f t="shared" si="14"/>
        <v>5.2062414806584849E-2</v>
      </c>
      <c r="M37" s="216">
        <v>123000.96244626718</v>
      </c>
      <c r="N37" s="103">
        <f t="shared" si="15"/>
        <v>5.2317622722303399E-2</v>
      </c>
      <c r="O37" s="216">
        <v>126075.98650742385</v>
      </c>
      <c r="P37" s="103">
        <f t="shared" si="16"/>
        <v>5.2574081657216637E-2</v>
      </c>
      <c r="Q37" s="216">
        <v>129227.88617010943</v>
      </c>
      <c r="R37" s="103">
        <f t="shared" si="17"/>
        <v>5.283179774377162E-2</v>
      </c>
      <c r="S37" s="216">
        <v>132458.58332436215</v>
      </c>
      <c r="T37" s="103">
        <f t="shared" si="18"/>
        <v>5.3090777144476374E-2</v>
      </c>
      <c r="U37" s="216">
        <v>135770.04790747119</v>
      </c>
      <c r="V37" s="103">
        <f t="shared" si="19"/>
        <v>5.3351026052047328E-2</v>
      </c>
    </row>
    <row r="38" spans="1:22" ht="12.75" customHeight="1" x14ac:dyDescent="0.3">
      <c r="A38" s="38" t="s">
        <v>24</v>
      </c>
      <c r="B38" s="50"/>
      <c r="C38" s="216">
        <v>60566</v>
      </c>
      <c r="D38" s="103">
        <f t="shared" si="10"/>
        <v>3.1059487179487179E-2</v>
      </c>
      <c r="E38" s="216">
        <v>67349.392000000007</v>
      </c>
      <c r="F38" s="103">
        <f t="shared" si="11"/>
        <v>3.1008007366482508E-2</v>
      </c>
      <c r="G38" s="216">
        <v>69706.620720000006</v>
      </c>
      <c r="H38" s="103">
        <f t="shared" si="12"/>
        <v>3.1464007474813135E-2</v>
      </c>
      <c r="I38" s="216">
        <v>71937.232583040008</v>
      </c>
      <c r="J38" s="103">
        <f t="shared" si="13"/>
        <v>3.183417226863447E-2</v>
      </c>
      <c r="K38" s="216">
        <v>73735.663397616008</v>
      </c>
      <c r="L38" s="103">
        <f t="shared" si="14"/>
        <v>3.1990222132696394E-2</v>
      </c>
      <c r="M38" s="216">
        <v>75579.054982556409</v>
      </c>
      <c r="N38" s="103">
        <f t="shared" si="15"/>
        <v>3.2147036947072362E-2</v>
      </c>
      <c r="O38" s="216">
        <v>77468.531357120315</v>
      </c>
      <c r="P38" s="103">
        <f t="shared" si="16"/>
        <v>3.2304620461518788E-2</v>
      </c>
      <c r="Q38" s="216">
        <v>79405.24464104831</v>
      </c>
      <c r="R38" s="103">
        <f t="shared" si="17"/>
        <v>3.2462976444173286E-2</v>
      </c>
      <c r="S38" s="216">
        <v>81390.375757074507</v>
      </c>
      <c r="T38" s="103">
        <f t="shared" si="18"/>
        <v>3.2622108681644724E-2</v>
      </c>
      <c r="U38" s="216">
        <v>83425.135151001363</v>
      </c>
      <c r="V38" s="103">
        <f t="shared" si="19"/>
        <v>3.2782020979103758E-2</v>
      </c>
    </row>
    <row r="39" spans="1:22" ht="12.75" customHeight="1" x14ac:dyDescent="0.3">
      <c r="A39" s="38" t="s">
        <v>28</v>
      </c>
      <c r="B39" s="50"/>
      <c r="C39" s="216">
        <v>170826</v>
      </c>
      <c r="D39" s="103">
        <f t="shared" si="10"/>
        <v>8.7603076923076922E-2</v>
      </c>
      <c r="E39" s="216">
        <v>189958.51200000002</v>
      </c>
      <c r="F39" s="103">
        <f t="shared" si="11"/>
        <v>8.7457878453038679E-2</v>
      </c>
      <c r="G39" s="216">
        <v>196607.05992</v>
      </c>
      <c r="H39" s="103">
        <f t="shared" si="12"/>
        <v>8.8744023724406887E-2</v>
      </c>
      <c r="I39" s="216">
        <v>202898.48583744001</v>
      </c>
      <c r="J39" s="103">
        <f t="shared" si="13"/>
        <v>8.9788071062341102E-2</v>
      </c>
      <c r="K39" s="216">
        <v>207970.94798337598</v>
      </c>
      <c r="L39" s="103">
        <f t="shared" si="14"/>
        <v>9.0228208665587853E-2</v>
      </c>
      <c r="M39" s="216">
        <v>213170.22168296037</v>
      </c>
      <c r="N39" s="103">
        <f t="shared" si="15"/>
        <v>9.0670503806105446E-2</v>
      </c>
      <c r="O39" s="216">
        <v>218499.47722503435</v>
      </c>
      <c r="P39" s="103">
        <f t="shared" si="16"/>
        <v>9.1114967060056909E-2</v>
      </c>
      <c r="Q39" s="216">
        <v>223961.96415566019</v>
      </c>
      <c r="R39" s="103">
        <f t="shared" si="17"/>
        <v>9.1561609055449342E-2</v>
      </c>
      <c r="S39" s="216">
        <v>229561.01325955166</v>
      </c>
      <c r="T39" s="103">
        <f t="shared" si="18"/>
        <v>9.2010440472387808E-2</v>
      </c>
      <c r="U39" s="216">
        <v>235300.03859104044</v>
      </c>
      <c r="V39" s="103">
        <f t="shared" si="19"/>
        <v>9.246147204333087E-2</v>
      </c>
    </row>
    <row r="40" spans="1:22" ht="12.75" customHeight="1" x14ac:dyDescent="0.3">
      <c r="A40" s="38" t="s">
        <v>25</v>
      </c>
      <c r="B40" s="50"/>
      <c r="C40" s="216">
        <v>6200</v>
      </c>
      <c r="D40" s="103">
        <f t="shared" si="10"/>
        <v>3.1794871794871794E-3</v>
      </c>
      <c r="E40" s="216">
        <v>6354.9999999999991</v>
      </c>
      <c r="F40" s="103">
        <f t="shared" si="11"/>
        <v>2.9258747697974213E-3</v>
      </c>
      <c r="G40" s="216">
        <v>6513.8749999999982</v>
      </c>
      <c r="H40" s="103">
        <f t="shared" si="12"/>
        <v>2.9402172931787809E-3</v>
      </c>
      <c r="I40" s="216">
        <v>6676.7218749999975</v>
      </c>
      <c r="J40" s="103">
        <f t="shared" si="13"/>
        <v>2.9546301230473043E-3</v>
      </c>
      <c r="K40" s="216">
        <v>6843.6399218749966</v>
      </c>
      <c r="L40" s="103">
        <f t="shared" si="14"/>
        <v>2.9691136040426334E-3</v>
      </c>
      <c r="M40" s="216">
        <v>7014.7309199218707</v>
      </c>
      <c r="N40" s="103">
        <f t="shared" si="15"/>
        <v>2.9836680824938226E-3</v>
      </c>
      <c r="O40" s="216">
        <v>7190.0991929199172</v>
      </c>
      <c r="P40" s="103">
        <f t="shared" si="16"/>
        <v>2.9982939064276157E-3</v>
      </c>
      <c r="Q40" s="216">
        <v>7369.8516727429142</v>
      </c>
      <c r="R40" s="103">
        <f t="shared" si="17"/>
        <v>3.01299142557677E-3</v>
      </c>
      <c r="S40" s="216">
        <v>7554.0979645614871</v>
      </c>
      <c r="T40" s="103">
        <f t="shared" si="18"/>
        <v>3.027760991388421E-3</v>
      </c>
      <c r="U40" s="216">
        <v>7742.950413675524</v>
      </c>
      <c r="V40" s="103">
        <f t="shared" si="19"/>
        <v>3.0426029570324816E-3</v>
      </c>
    </row>
    <row r="41" spans="1:22" ht="12.75" customHeight="1" x14ac:dyDescent="0.3">
      <c r="A41" s="38" t="s">
        <v>26</v>
      </c>
      <c r="B41" s="50"/>
      <c r="C41" s="216">
        <v>12222.432000000001</v>
      </c>
      <c r="D41" s="103">
        <f t="shared" si="10"/>
        <v>6.2679138461538466E-3</v>
      </c>
      <c r="E41" s="216">
        <v>13591.344384000002</v>
      </c>
      <c r="F41" s="103">
        <f t="shared" si="11"/>
        <v>6.2575250386740344E-3</v>
      </c>
      <c r="G41" s="216">
        <v>14067.041437439999</v>
      </c>
      <c r="H41" s="103">
        <f t="shared" si="12"/>
        <v>6.3495474657133564E-3</v>
      </c>
      <c r="I41" s="216">
        <v>14517.18676343808</v>
      </c>
      <c r="J41" s="103">
        <f t="shared" si="13"/>
        <v>6.4242480241335151E-3</v>
      </c>
      <c r="K41" s="216">
        <v>14880.11643252403</v>
      </c>
      <c r="L41" s="103">
        <f t="shared" si="14"/>
        <v>6.4557394360165209E-3</v>
      </c>
      <c r="M41" s="216">
        <v>15252.11934333713</v>
      </c>
      <c r="N41" s="103">
        <f t="shared" si="15"/>
        <v>6.4873852175656218E-3</v>
      </c>
      <c r="O41" s="216">
        <v>15633.422326920558</v>
      </c>
      <c r="P41" s="103">
        <f t="shared" si="16"/>
        <v>6.5191861254948634E-3</v>
      </c>
      <c r="Q41" s="216">
        <v>16024.25788509357</v>
      </c>
      <c r="R41" s="103">
        <f t="shared" si="17"/>
        <v>6.5511429202276808E-3</v>
      </c>
      <c r="S41" s="216">
        <v>16424.864332220906</v>
      </c>
      <c r="T41" s="103">
        <f t="shared" si="18"/>
        <v>6.5832563659150708E-3</v>
      </c>
      <c r="U41" s="216">
        <v>16835.485940526429</v>
      </c>
      <c r="V41" s="103">
        <f t="shared" si="19"/>
        <v>6.615527230453869E-3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35716.239999999998</v>
      </c>
      <c r="D45" s="103">
        <f t="shared" si="10"/>
        <v>1.8316020512820511E-2</v>
      </c>
      <c r="E45" s="219">
        <v>39307.558880000004</v>
      </c>
      <c r="F45" s="103">
        <f t="shared" si="11"/>
        <v>1.8097402799263352E-2</v>
      </c>
      <c r="G45" s="219">
        <v>40635.148440799996</v>
      </c>
      <c r="H45" s="103">
        <f t="shared" si="12"/>
        <v>1.8341795959628784E-2</v>
      </c>
      <c r="I45" s="219">
        <v>41900.907628405599</v>
      </c>
      <c r="J45" s="103">
        <f t="shared" si="13"/>
        <v>1.8542285597587485E-2</v>
      </c>
      <c r="K45" s="219">
        <v>42948.430319115738</v>
      </c>
      <c r="L45" s="103">
        <f t="shared" si="14"/>
        <v>1.8633179154438403E-2</v>
      </c>
      <c r="M45" s="219">
        <v>44022.141077093627</v>
      </c>
      <c r="N45" s="103">
        <f t="shared" si="15"/>
        <v>1.8724518267940551E-2</v>
      </c>
      <c r="O45" s="219">
        <v>45122.694604020966</v>
      </c>
      <c r="P45" s="103">
        <f t="shared" si="16"/>
        <v>1.8816305122195159E-2</v>
      </c>
      <c r="Q45" s="219">
        <v>46250.761969121479</v>
      </c>
      <c r="R45" s="103">
        <f t="shared" si="17"/>
        <v>1.8908541912009837E-2</v>
      </c>
      <c r="S45" s="219">
        <v>47407.031018349517</v>
      </c>
      <c r="T45" s="103">
        <f t="shared" si="18"/>
        <v>1.9001230842951061E-2</v>
      </c>
      <c r="U45" s="219">
        <v>48592.206793808247</v>
      </c>
      <c r="V45" s="103">
        <f t="shared" si="19"/>
        <v>1.9094374131396894E-2</v>
      </c>
    </row>
    <row r="46" spans="1:22" ht="12.75" customHeight="1" x14ac:dyDescent="0.3">
      <c r="A46" s="26" t="s">
        <v>5</v>
      </c>
      <c r="B46" s="69"/>
      <c r="C46" s="105">
        <f>SUM(C36:C45)</f>
        <v>434098.67200000002</v>
      </c>
      <c r="D46" s="106">
        <f t="shared" si="10"/>
        <v>0.22261470358974361</v>
      </c>
      <c r="E46" s="105">
        <f>SUM(E36:E45)</f>
        <v>477419.42326400004</v>
      </c>
      <c r="F46" s="106">
        <f t="shared" si="11"/>
        <v>0.2198063643020258</v>
      </c>
      <c r="G46" s="105">
        <f>SUM(G36:G45)</f>
        <v>493504.87807823997</v>
      </c>
      <c r="H46" s="106">
        <f t="shared" si="12"/>
        <v>0.22275704965074206</v>
      </c>
      <c r="I46" s="105">
        <f>SUM(I36:I45)</f>
        <v>508849.1527392437</v>
      </c>
      <c r="J46" s="106">
        <f t="shared" si="13"/>
        <v>0.22517952116591178</v>
      </c>
      <c r="K46" s="105">
        <f>SUM(K36:K45)</f>
        <v>521570.38155772473</v>
      </c>
      <c r="L46" s="106">
        <f t="shared" si="14"/>
        <v>0.22628334234809758</v>
      </c>
      <c r="M46" s="105">
        <f>SUM(M36:M45)</f>
        <v>534609.64109666785</v>
      </c>
      <c r="N46" s="106">
        <f t="shared" si="15"/>
        <v>0.22739257441843141</v>
      </c>
      <c r="O46" s="105">
        <f>SUM(O36:O45)</f>
        <v>547974.8821240844</v>
      </c>
      <c r="P46" s="106">
        <f t="shared" si="16"/>
        <v>0.2285072439008746</v>
      </c>
      <c r="Q46" s="105">
        <f>SUM(Q36:Q45)</f>
        <v>561674.25417718652</v>
      </c>
      <c r="R46" s="106">
        <f t="shared" si="17"/>
        <v>0.22962737744940831</v>
      </c>
      <c r="S46" s="105">
        <f>SUM(S36:S45)</f>
        <v>575716.11053161602</v>
      </c>
      <c r="T46" s="106">
        <f t="shared" si="18"/>
        <v>0.23075300184867006</v>
      </c>
      <c r="U46" s="105">
        <f>SUM(U36:U45)</f>
        <v>590109.01329490647</v>
      </c>
      <c r="V46" s="106">
        <f t="shared" si="19"/>
        <v>0.2318841440145949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1365</v>
      </c>
      <c r="D54" s="103">
        <f t="shared" si="20"/>
        <v>6.9999999999999999E-4</v>
      </c>
      <c r="E54" s="216">
        <v>1520.4</v>
      </c>
      <c r="F54" s="103">
        <f t="shared" si="21"/>
        <v>6.9999999999999999E-4</v>
      </c>
      <c r="G54" s="216">
        <v>1550.8079999999998</v>
      </c>
      <c r="H54" s="103">
        <f t="shared" si="22"/>
        <v>6.9999999999999988E-4</v>
      </c>
      <c r="I54" s="216">
        <v>1581.8241599999999</v>
      </c>
      <c r="J54" s="103">
        <f t="shared" si="23"/>
        <v>6.9999999999999999E-4</v>
      </c>
      <c r="K54" s="216">
        <v>1613.4606432</v>
      </c>
      <c r="L54" s="103">
        <f t="shared" si="24"/>
        <v>6.9999999999999999E-4</v>
      </c>
      <c r="M54" s="216">
        <v>1645.7298560639999</v>
      </c>
      <c r="N54" s="103">
        <f t="shared" si="25"/>
        <v>6.9999999999999999E-4</v>
      </c>
      <c r="O54" s="216">
        <v>1678.6444531852801</v>
      </c>
      <c r="P54" s="103">
        <f t="shared" si="26"/>
        <v>6.9999999999999999E-4</v>
      </c>
      <c r="Q54" s="216">
        <v>1712.2173422489857</v>
      </c>
      <c r="R54" s="103">
        <f t="shared" si="27"/>
        <v>6.9999999999999999E-4</v>
      </c>
      <c r="S54" s="216">
        <v>1746.4616890939651</v>
      </c>
      <c r="T54" s="103">
        <f t="shared" si="28"/>
        <v>6.9999999999999988E-4</v>
      </c>
      <c r="U54" s="216">
        <v>1781.3909228758446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136500</v>
      </c>
      <c r="D55" s="103">
        <f t="shared" si="20"/>
        <v>7.0000000000000007E-2</v>
      </c>
      <c r="E55" s="216">
        <v>152040</v>
      </c>
      <c r="F55" s="103">
        <f t="shared" si="21"/>
        <v>7.0000000000000007E-2</v>
      </c>
      <c r="G55" s="216">
        <v>155080.80000000002</v>
      </c>
      <c r="H55" s="103">
        <f t="shared" si="22"/>
        <v>7.0000000000000007E-2</v>
      </c>
      <c r="I55" s="216">
        <v>158182.416</v>
      </c>
      <c r="J55" s="103">
        <f t="shared" si="23"/>
        <v>7.0000000000000007E-2</v>
      </c>
      <c r="K55" s="216">
        <v>161346.06432000003</v>
      </c>
      <c r="L55" s="103">
        <f t="shared" si="24"/>
        <v>7.0000000000000007E-2</v>
      </c>
      <c r="M55" s="216">
        <v>164572.98560640001</v>
      </c>
      <c r="N55" s="103">
        <f t="shared" si="25"/>
        <v>7.0000000000000007E-2</v>
      </c>
      <c r="O55" s="216">
        <v>167864.44531852804</v>
      </c>
      <c r="P55" s="103">
        <f t="shared" si="26"/>
        <v>7.0000000000000007E-2</v>
      </c>
      <c r="Q55" s="216">
        <v>171221.7342248986</v>
      </c>
      <c r="R55" s="103">
        <f t="shared" si="27"/>
        <v>7.0000000000000007E-2</v>
      </c>
      <c r="S55" s="216">
        <v>174646.16890939654</v>
      </c>
      <c r="T55" s="103">
        <f t="shared" si="28"/>
        <v>7.0000000000000007E-2</v>
      </c>
      <c r="U55" s="216">
        <v>178139.0922875845</v>
      </c>
      <c r="V55" s="103">
        <f t="shared" si="29"/>
        <v>7.0000000000000007E-2</v>
      </c>
      <c r="X55" s="235"/>
    </row>
    <row r="56" spans="1:24" ht="12.75" customHeight="1" x14ac:dyDescent="0.3">
      <c r="A56" s="38" t="s">
        <v>88</v>
      </c>
      <c r="B56" s="50"/>
      <c r="C56" s="216">
        <v>994.50000000000011</v>
      </c>
      <c r="D56" s="103">
        <f t="shared" si="20"/>
        <v>5.1000000000000004E-4</v>
      </c>
      <c r="E56" s="216">
        <v>1107.7200000000003</v>
      </c>
      <c r="F56" s="103">
        <f t="shared" si="21"/>
        <v>5.1000000000000015E-4</v>
      </c>
      <c r="G56" s="216">
        <v>1129.8744000000002</v>
      </c>
      <c r="H56" s="103">
        <f t="shared" si="22"/>
        <v>5.1000000000000004E-4</v>
      </c>
      <c r="I56" s="216">
        <v>1152.4718879999998</v>
      </c>
      <c r="J56" s="103">
        <f t="shared" si="23"/>
        <v>5.0999999999999993E-4</v>
      </c>
      <c r="K56" s="216">
        <v>1175.5213257600001</v>
      </c>
      <c r="L56" s="103">
        <f t="shared" si="24"/>
        <v>5.1000000000000004E-4</v>
      </c>
      <c r="M56" s="216">
        <v>1199.0317522752</v>
      </c>
      <c r="N56" s="103">
        <f t="shared" si="25"/>
        <v>5.1000000000000004E-4</v>
      </c>
      <c r="O56" s="216">
        <v>1223.0123873207042</v>
      </c>
      <c r="P56" s="103">
        <f t="shared" si="26"/>
        <v>5.1000000000000004E-4</v>
      </c>
      <c r="Q56" s="216">
        <v>1247.4726350671183</v>
      </c>
      <c r="R56" s="103">
        <f t="shared" si="27"/>
        <v>5.1000000000000004E-4</v>
      </c>
      <c r="S56" s="216">
        <v>1272.4220877684606</v>
      </c>
      <c r="T56" s="103">
        <f t="shared" si="28"/>
        <v>5.1000000000000004E-4</v>
      </c>
      <c r="U56" s="216">
        <v>1297.8705295238299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97500</v>
      </c>
      <c r="D59" s="103">
        <f t="shared" si="20"/>
        <v>0.05</v>
      </c>
      <c r="E59" s="216">
        <v>108600</v>
      </c>
      <c r="F59" s="103">
        <f t="shared" si="21"/>
        <v>0.05</v>
      </c>
      <c r="G59" s="216">
        <v>110772</v>
      </c>
      <c r="H59" s="103">
        <f t="shared" si="22"/>
        <v>0.05</v>
      </c>
      <c r="I59" s="216">
        <v>112987.44</v>
      </c>
      <c r="J59" s="103">
        <f t="shared" si="23"/>
        <v>0.05</v>
      </c>
      <c r="K59" s="216">
        <v>115247.1888</v>
      </c>
      <c r="L59" s="103">
        <f t="shared" si="24"/>
        <v>0.05</v>
      </c>
      <c r="M59" s="216">
        <v>117552.132576</v>
      </c>
      <c r="N59" s="103">
        <f t="shared" si="25"/>
        <v>0.05</v>
      </c>
      <c r="O59" s="216">
        <v>119903.17522752001</v>
      </c>
      <c r="P59" s="103">
        <f t="shared" si="26"/>
        <v>0.05</v>
      </c>
      <c r="Q59" s="216">
        <v>122301.23873207041</v>
      </c>
      <c r="R59" s="103">
        <f t="shared" si="27"/>
        <v>0.05</v>
      </c>
      <c r="S59" s="216">
        <v>124747.26350671181</v>
      </c>
      <c r="T59" s="103">
        <f t="shared" si="28"/>
        <v>0.05</v>
      </c>
      <c r="U59" s="216">
        <v>127242.20877684606</v>
      </c>
      <c r="V59" s="103">
        <f t="shared" si="29"/>
        <v>0.05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27422.983172587305</v>
      </c>
      <c r="D63" s="103">
        <f t="shared" si="20"/>
        <v>1.4063068293634516E-2</v>
      </c>
      <c r="E63" s="216">
        <v>18536.101641633362</v>
      </c>
      <c r="F63" s="103">
        <f t="shared" si="21"/>
        <v>8.5341167779159118E-3</v>
      </c>
      <c r="G63" s="216">
        <v>20695.508885441708</v>
      </c>
      <c r="H63" s="103">
        <f t="shared" si="22"/>
        <v>9.3414892235590703E-3</v>
      </c>
      <c r="I63" s="216">
        <v>20293.746641572292</v>
      </c>
      <c r="J63" s="103">
        <f t="shared" si="23"/>
        <v>8.9805321023169894E-3</v>
      </c>
      <c r="K63" s="216">
        <v>20584.817900352064</v>
      </c>
      <c r="L63" s="103">
        <f t="shared" si="24"/>
        <v>8.9307245212180229E-3</v>
      </c>
      <c r="M63" s="216">
        <v>20880.984325472928</v>
      </c>
      <c r="N63" s="103">
        <f t="shared" si="25"/>
        <v>8.8815846501010612E-3</v>
      </c>
      <c r="O63" s="216">
        <v>21179.977238876083</v>
      </c>
      <c r="P63" s="103">
        <f t="shared" si="26"/>
        <v>8.8321169137874859E-3</v>
      </c>
      <c r="Q63" s="216">
        <v>21484.206142960378</v>
      </c>
      <c r="R63" s="103">
        <f t="shared" si="27"/>
        <v>8.7833150202290995E-3</v>
      </c>
      <c r="S63" s="216">
        <v>21792.565827985243</v>
      </c>
      <c r="T63" s="103">
        <f t="shared" si="28"/>
        <v>8.7346869243399208E-3</v>
      </c>
      <c r="U63" s="216">
        <v>22105.121875689863</v>
      </c>
      <c r="V63" s="103">
        <f t="shared" si="29"/>
        <v>8.6862378797813965E-3</v>
      </c>
      <c r="X63" s="235"/>
    </row>
    <row r="64" spans="1:24" ht="12.75" customHeight="1" x14ac:dyDescent="0.3">
      <c r="A64" s="38" t="s">
        <v>148</v>
      </c>
      <c r="B64" s="50"/>
      <c r="C64" s="216">
        <v>9360</v>
      </c>
      <c r="D64" s="103">
        <f t="shared" si="20"/>
        <v>4.7999999999999996E-3</v>
      </c>
      <c r="E64" s="216">
        <v>10425.599999999999</v>
      </c>
      <c r="F64" s="103">
        <f t="shared" si="21"/>
        <v>4.7999999999999996E-3</v>
      </c>
      <c r="G64" s="216">
        <v>10634.111999999999</v>
      </c>
      <c r="H64" s="103">
        <f t="shared" si="22"/>
        <v>4.7999999999999996E-3</v>
      </c>
      <c r="I64" s="216">
        <v>10846.794239999997</v>
      </c>
      <c r="J64" s="103">
        <f t="shared" si="23"/>
        <v>4.7999999999999996E-3</v>
      </c>
      <c r="K64" s="216">
        <v>11063.7301248</v>
      </c>
      <c r="L64" s="103">
        <f t="shared" si="24"/>
        <v>4.7999999999999996E-3</v>
      </c>
      <c r="M64" s="216">
        <v>11285.004727295996</v>
      </c>
      <c r="N64" s="103">
        <f t="shared" si="25"/>
        <v>4.7999999999999987E-3</v>
      </c>
      <c r="O64" s="216">
        <v>11510.70482184192</v>
      </c>
      <c r="P64" s="103">
        <f t="shared" si="26"/>
        <v>4.7999999999999996E-3</v>
      </c>
      <c r="Q64" s="216">
        <v>11740.918918278758</v>
      </c>
      <c r="R64" s="103">
        <f t="shared" si="27"/>
        <v>4.7999999999999996E-3</v>
      </c>
      <c r="S64" s="216">
        <v>11975.737296644331</v>
      </c>
      <c r="T64" s="103">
        <f t="shared" si="28"/>
        <v>4.7999999999999987E-3</v>
      </c>
      <c r="U64" s="216">
        <v>12215.25204257722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975</v>
      </c>
      <c r="D65" s="103">
        <f t="shared" si="20"/>
        <v>5.0000000000000001E-4</v>
      </c>
      <c r="E65" s="216">
        <v>1086</v>
      </c>
      <c r="F65" s="103">
        <f t="shared" si="21"/>
        <v>5.0000000000000001E-4</v>
      </c>
      <c r="G65" s="216">
        <v>1107.7199999999998</v>
      </c>
      <c r="H65" s="103">
        <f t="shared" si="22"/>
        <v>4.999999999999999E-4</v>
      </c>
      <c r="I65" s="216">
        <v>1129.8743999999997</v>
      </c>
      <c r="J65" s="103">
        <f t="shared" si="23"/>
        <v>4.999999999999999E-4</v>
      </c>
      <c r="K65" s="216">
        <v>1152.471888</v>
      </c>
      <c r="L65" s="103">
        <f t="shared" si="24"/>
        <v>5.0000000000000001E-4</v>
      </c>
      <c r="M65" s="216">
        <v>1175.5213257599999</v>
      </c>
      <c r="N65" s="103">
        <f t="shared" si="25"/>
        <v>5.0000000000000001E-4</v>
      </c>
      <c r="O65" s="216">
        <v>1199.0317522752002</v>
      </c>
      <c r="P65" s="103">
        <f t="shared" si="26"/>
        <v>5.0000000000000001E-4</v>
      </c>
      <c r="Q65" s="216">
        <v>1223.0123873207042</v>
      </c>
      <c r="R65" s="103">
        <f t="shared" si="27"/>
        <v>5.0000000000000001E-4</v>
      </c>
      <c r="S65" s="216">
        <v>1247.4726350671181</v>
      </c>
      <c r="T65" s="103">
        <f t="shared" si="28"/>
        <v>5.0000000000000001E-4</v>
      </c>
      <c r="U65" s="216">
        <v>1272.4220877684606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5460</v>
      </c>
      <c r="D66" s="103">
        <f t="shared" si="20"/>
        <v>2.8E-3</v>
      </c>
      <c r="E66" s="216">
        <v>6081.6</v>
      </c>
      <c r="F66" s="103">
        <f t="shared" si="21"/>
        <v>2.8E-3</v>
      </c>
      <c r="G66" s="216">
        <v>6203.2319999999991</v>
      </c>
      <c r="H66" s="103">
        <f t="shared" si="22"/>
        <v>2.7999999999999995E-3</v>
      </c>
      <c r="I66" s="216">
        <v>6327.2966399999996</v>
      </c>
      <c r="J66" s="103">
        <f t="shared" si="23"/>
        <v>2.8E-3</v>
      </c>
      <c r="K66" s="216">
        <v>6453.8425728000002</v>
      </c>
      <c r="L66" s="103">
        <f t="shared" si="24"/>
        <v>2.8E-3</v>
      </c>
      <c r="M66" s="216">
        <v>6582.9194242559997</v>
      </c>
      <c r="N66" s="103">
        <f t="shared" si="25"/>
        <v>2.8E-3</v>
      </c>
      <c r="O66" s="216">
        <v>6714.5778127411204</v>
      </c>
      <c r="P66" s="103">
        <f t="shared" si="26"/>
        <v>2.8E-3</v>
      </c>
      <c r="Q66" s="216">
        <v>6848.8693689959428</v>
      </c>
      <c r="R66" s="103">
        <f t="shared" si="27"/>
        <v>2.8E-3</v>
      </c>
      <c r="S66" s="216">
        <v>6985.8467563758604</v>
      </c>
      <c r="T66" s="103">
        <f t="shared" si="28"/>
        <v>2.7999999999999995E-3</v>
      </c>
      <c r="U66" s="216">
        <v>7125.5636915033783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26324.999999999996</v>
      </c>
      <c r="D67" s="103">
        <f t="shared" si="20"/>
        <v>1.3499999999999998E-2</v>
      </c>
      <c r="E67" s="216">
        <v>29322</v>
      </c>
      <c r="F67" s="103">
        <f t="shared" si="21"/>
        <v>1.35E-2</v>
      </c>
      <c r="G67" s="216">
        <v>29908.44</v>
      </c>
      <c r="H67" s="103">
        <f t="shared" si="22"/>
        <v>1.35E-2</v>
      </c>
      <c r="I67" s="216">
        <v>30506.608799999998</v>
      </c>
      <c r="J67" s="103">
        <f t="shared" si="23"/>
        <v>1.35E-2</v>
      </c>
      <c r="K67" s="216">
        <v>31116.740976000001</v>
      </c>
      <c r="L67" s="103">
        <f t="shared" si="24"/>
        <v>1.35E-2</v>
      </c>
      <c r="M67" s="216">
        <v>31739.075795519995</v>
      </c>
      <c r="N67" s="103">
        <f t="shared" si="25"/>
        <v>1.3499999999999998E-2</v>
      </c>
      <c r="O67" s="216">
        <v>32373.857311430402</v>
      </c>
      <c r="P67" s="103">
        <f t="shared" si="26"/>
        <v>1.35E-2</v>
      </c>
      <c r="Q67" s="216">
        <v>33021.33445765901</v>
      </c>
      <c r="R67" s="103">
        <f t="shared" si="27"/>
        <v>1.35E-2</v>
      </c>
      <c r="S67" s="216">
        <v>33681.761146812183</v>
      </c>
      <c r="T67" s="103">
        <f t="shared" si="28"/>
        <v>1.3499999999999998E-2</v>
      </c>
      <c r="U67" s="216">
        <v>34355.396369748436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3315</v>
      </c>
      <c r="D68" s="103">
        <f t="shared" si="20"/>
        <v>1.6999999999999999E-3</v>
      </c>
      <c r="E68" s="216">
        <v>3692.4</v>
      </c>
      <c r="F68" s="103">
        <f t="shared" si="21"/>
        <v>1.7000000000000001E-3</v>
      </c>
      <c r="G68" s="216">
        <v>3766.248</v>
      </c>
      <c r="H68" s="103">
        <f t="shared" si="22"/>
        <v>1.7000000000000001E-3</v>
      </c>
      <c r="I68" s="216">
        <v>3841.5729599999995</v>
      </c>
      <c r="J68" s="103">
        <f t="shared" si="23"/>
        <v>1.6999999999999999E-3</v>
      </c>
      <c r="K68" s="216">
        <v>3918.4044191999997</v>
      </c>
      <c r="L68" s="103">
        <f t="shared" si="24"/>
        <v>1.6999999999999999E-3</v>
      </c>
      <c r="M68" s="216">
        <v>3996.7725075839999</v>
      </c>
      <c r="N68" s="103">
        <f t="shared" si="25"/>
        <v>1.7000000000000001E-3</v>
      </c>
      <c r="O68" s="216">
        <v>4076.7079577356803</v>
      </c>
      <c r="P68" s="103">
        <f t="shared" si="26"/>
        <v>1.6999999999999999E-3</v>
      </c>
      <c r="Q68" s="216">
        <v>4158.2421168903938</v>
      </c>
      <c r="R68" s="103">
        <f t="shared" si="27"/>
        <v>1.7000000000000001E-3</v>
      </c>
      <c r="S68" s="216">
        <v>4241.4069592282012</v>
      </c>
      <c r="T68" s="103">
        <f t="shared" si="28"/>
        <v>1.6999999999999999E-3</v>
      </c>
      <c r="U68" s="216">
        <v>4326.2350984127652</v>
      </c>
      <c r="V68" s="103">
        <f t="shared" si="29"/>
        <v>1.6999999999999997E-3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195</v>
      </c>
      <c r="D70" s="103">
        <f t="shared" si="20"/>
        <v>1E-4</v>
      </c>
      <c r="E70" s="216">
        <v>217.2</v>
      </c>
      <c r="F70" s="103">
        <f t="shared" si="21"/>
        <v>9.9999999999999991E-5</v>
      </c>
      <c r="G70" s="216">
        <v>221.54400000000001</v>
      </c>
      <c r="H70" s="103">
        <f t="shared" si="22"/>
        <v>1E-4</v>
      </c>
      <c r="I70" s="216">
        <v>225.97487999999998</v>
      </c>
      <c r="J70" s="103">
        <f t="shared" si="23"/>
        <v>1E-4</v>
      </c>
      <c r="K70" s="216">
        <v>230.49437760000004</v>
      </c>
      <c r="L70" s="103">
        <f t="shared" si="24"/>
        <v>1.0000000000000002E-4</v>
      </c>
      <c r="M70" s="216">
        <v>235.10426515200001</v>
      </c>
      <c r="N70" s="103">
        <f t="shared" si="25"/>
        <v>1E-4</v>
      </c>
      <c r="O70" s="216">
        <v>239.80635045504005</v>
      </c>
      <c r="P70" s="103">
        <f t="shared" si="26"/>
        <v>1E-4</v>
      </c>
      <c r="Q70" s="216">
        <v>244.6024774641408</v>
      </c>
      <c r="R70" s="103">
        <f t="shared" si="27"/>
        <v>9.9999999999999991E-5</v>
      </c>
      <c r="S70" s="216">
        <v>249.49452701342364</v>
      </c>
      <c r="T70" s="103">
        <f t="shared" si="28"/>
        <v>1E-4</v>
      </c>
      <c r="U70" s="216">
        <v>254.48441755369214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14625</v>
      </c>
      <c r="D75" s="103">
        <f t="shared" si="20"/>
        <v>7.4999999999999997E-3</v>
      </c>
      <c r="E75" s="216">
        <v>16290</v>
      </c>
      <c r="F75" s="103">
        <f t="shared" si="21"/>
        <v>7.4999999999999997E-3</v>
      </c>
      <c r="G75" s="216">
        <v>16615.8</v>
      </c>
      <c r="H75" s="103">
        <f t="shared" si="22"/>
        <v>7.4999999999999997E-3</v>
      </c>
      <c r="I75" s="216">
        <v>16948.115999999998</v>
      </c>
      <c r="J75" s="103">
        <f t="shared" si="23"/>
        <v>7.4999999999999997E-3</v>
      </c>
      <c r="K75" s="216">
        <v>17287.078320000001</v>
      </c>
      <c r="L75" s="103">
        <f t="shared" si="24"/>
        <v>7.4999999999999997E-3</v>
      </c>
      <c r="M75" s="216">
        <v>17632.819886399997</v>
      </c>
      <c r="N75" s="103">
        <f t="shared" si="25"/>
        <v>7.4999999999999989E-3</v>
      </c>
      <c r="O75" s="216">
        <v>17985.476284128003</v>
      </c>
      <c r="P75" s="103">
        <f t="shared" si="26"/>
        <v>7.5000000000000006E-3</v>
      </c>
      <c r="Q75" s="216">
        <v>18345.185809810562</v>
      </c>
      <c r="R75" s="103">
        <f t="shared" si="27"/>
        <v>7.5000000000000006E-3</v>
      </c>
      <c r="S75" s="216">
        <v>18712.08952600677</v>
      </c>
      <c r="T75" s="103">
        <f t="shared" si="28"/>
        <v>7.4999999999999997E-3</v>
      </c>
      <c r="U75" s="216">
        <v>19086.331316526906</v>
      </c>
      <c r="V75" s="103">
        <f t="shared" si="29"/>
        <v>7.4999999999999989E-3</v>
      </c>
      <c r="X75" s="235"/>
    </row>
    <row r="76" spans="1:24" ht="12.75" customHeight="1" x14ac:dyDescent="0.3">
      <c r="A76" s="38" t="s">
        <v>137</v>
      </c>
      <c r="B76" s="50"/>
      <c r="C76" s="216">
        <v>780</v>
      </c>
      <c r="D76" s="103">
        <f t="shared" si="20"/>
        <v>4.0000000000000002E-4</v>
      </c>
      <c r="E76" s="216">
        <v>868.8</v>
      </c>
      <c r="F76" s="103">
        <f t="shared" si="21"/>
        <v>3.9999999999999996E-4</v>
      </c>
      <c r="G76" s="216">
        <v>886.17600000000004</v>
      </c>
      <c r="H76" s="103">
        <f t="shared" si="22"/>
        <v>4.0000000000000002E-4</v>
      </c>
      <c r="I76" s="216">
        <v>903.89951999999994</v>
      </c>
      <c r="J76" s="103">
        <f t="shared" si="23"/>
        <v>4.0000000000000002E-4</v>
      </c>
      <c r="K76" s="216">
        <v>921.97751040000014</v>
      </c>
      <c r="L76" s="103">
        <f t="shared" si="24"/>
        <v>4.0000000000000007E-4</v>
      </c>
      <c r="M76" s="216">
        <v>940.41706060800004</v>
      </c>
      <c r="N76" s="103">
        <f t="shared" si="25"/>
        <v>4.0000000000000002E-4</v>
      </c>
      <c r="O76" s="216">
        <v>959.22540182016019</v>
      </c>
      <c r="P76" s="103">
        <f t="shared" si="26"/>
        <v>4.0000000000000002E-4</v>
      </c>
      <c r="Q76" s="216">
        <v>978.40990985656322</v>
      </c>
      <c r="R76" s="103">
        <f t="shared" si="27"/>
        <v>3.9999999999999996E-4</v>
      </c>
      <c r="S76" s="216">
        <v>997.97810805369454</v>
      </c>
      <c r="T76" s="103">
        <f t="shared" si="28"/>
        <v>4.0000000000000002E-4</v>
      </c>
      <c r="U76" s="216">
        <v>1017.9376702147686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2535</v>
      </c>
      <c r="D77" s="103">
        <f t="shared" si="20"/>
        <v>1.2999999999999999E-3</v>
      </c>
      <c r="E77" s="216">
        <v>2823.6</v>
      </c>
      <c r="F77" s="103">
        <f t="shared" si="21"/>
        <v>1.2999999999999999E-3</v>
      </c>
      <c r="G77" s="216">
        <v>2880.0719999999997</v>
      </c>
      <c r="H77" s="103">
        <f t="shared" si="22"/>
        <v>1.2999999999999999E-3</v>
      </c>
      <c r="I77" s="216">
        <v>2937.6734399999996</v>
      </c>
      <c r="J77" s="103">
        <f t="shared" si="23"/>
        <v>1.2999999999999999E-3</v>
      </c>
      <c r="K77" s="216">
        <v>2996.4269088000001</v>
      </c>
      <c r="L77" s="103">
        <f t="shared" si="24"/>
        <v>1.2999999999999999E-3</v>
      </c>
      <c r="M77" s="216">
        <v>3056.3554469759997</v>
      </c>
      <c r="N77" s="103">
        <f t="shared" si="25"/>
        <v>1.2999999999999999E-3</v>
      </c>
      <c r="O77" s="216">
        <v>3117.4825559155202</v>
      </c>
      <c r="P77" s="103">
        <f t="shared" si="26"/>
        <v>1.2999999999999999E-3</v>
      </c>
      <c r="Q77" s="216">
        <v>3179.8322070338304</v>
      </c>
      <c r="R77" s="103">
        <f t="shared" si="27"/>
        <v>1.2999999999999999E-3</v>
      </c>
      <c r="S77" s="216">
        <v>3243.4288511745071</v>
      </c>
      <c r="T77" s="103">
        <f t="shared" si="28"/>
        <v>1.2999999999999999E-3</v>
      </c>
      <c r="U77" s="216">
        <v>3308.2974281979973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39000</v>
      </c>
      <c r="D78" s="103">
        <f t="shared" si="20"/>
        <v>0.02</v>
      </c>
      <c r="E78" s="216">
        <v>43440.000000000007</v>
      </c>
      <c r="F78" s="103">
        <f t="shared" si="21"/>
        <v>2.0000000000000004E-2</v>
      </c>
      <c r="G78" s="216">
        <v>44308.799999999996</v>
      </c>
      <c r="H78" s="103">
        <f t="shared" si="22"/>
        <v>1.9999999999999997E-2</v>
      </c>
      <c r="I78" s="216">
        <v>45194.975999999995</v>
      </c>
      <c r="J78" s="103">
        <f t="shared" si="23"/>
        <v>0.02</v>
      </c>
      <c r="K78" s="216">
        <v>46098.875520000001</v>
      </c>
      <c r="L78" s="103">
        <f t="shared" si="24"/>
        <v>0.02</v>
      </c>
      <c r="M78" s="216">
        <v>47020.853030399994</v>
      </c>
      <c r="N78" s="103">
        <f t="shared" si="25"/>
        <v>0.02</v>
      </c>
      <c r="O78" s="216">
        <v>47961.270091008009</v>
      </c>
      <c r="P78" s="103">
        <f t="shared" si="26"/>
        <v>2.0000000000000004E-2</v>
      </c>
      <c r="Q78" s="216">
        <v>48920.495492828166</v>
      </c>
      <c r="R78" s="103">
        <f t="shared" si="27"/>
        <v>0.02</v>
      </c>
      <c r="S78" s="216">
        <v>49898.90540268473</v>
      </c>
      <c r="T78" s="103">
        <f t="shared" si="28"/>
        <v>2.0000000000000004E-2</v>
      </c>
      <c r="U78" s="216">
        <v>50896.883510738422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7800</v>
      </c>
      <c r="D86" s="103">
        <f t="shared" si="30"/>
        <v>4.0000000000000001E-3</v>
      </c>
      <c r="E86" s="216">
        <v>8688</v>
      </c>
      <c r="F86" s="103">
        <f t="shared" si="21"/>
        <v>4.0000000000000001E-3</v>
      </c>
      <c r="G86" s="216">
        <v>8861.7599999999984</v>
      </c>
      <c r="H86" s="103">
        <f t="shared" si="22"/>
        <v>3.9999999999999992E-3</v>
      </c>
      <c r="I86" s="216">
        <v>9038.9951999999976</v>
      </c>
      <c r="J86" s="103">
        <f t="shared" si="23"/>
        <v>3.9999999999999992E-3</v>
      </c>
      <c r="K86" s="216">
        <v>9219.7751040000003</v>
      </c>
      <c r="L86" s="103">
        <f t="shared" si="24"/>
        <v>4.0000000000000001E-3</v>
      </c>
      <c r="M86" s="216">
        <v>9404.1706060799988</v>
      </c>
      <c r="N86" s="103">
        <f t="shared" si="25"/>
        <v>4.0000000000000001E-3</v>
      </c>
      <c r="O86" s="216">
        <v>9592.2540182016019</v>
      </c>
      <c r="P86" s="103">
        <f t="shared" si="26"/>
        <v>4.0000000000000001E-3</v>
      </c>
      <c r="Q86" s="216">
        <v>9784.0990985656335</v>
      </c>
      <c r="R86" s="103">
        <f t="shared" si="27"/>
        <v>4.0000000000000001E-3</v>
      </c>
      <c r="S86" s="216">
        <v>9979.7810805369445</v>
      </c>
      <c r="T86" s="103">
        <f t="shared" si="28"/>
        <v>4.0000000000000001E-3</v>
      </c>
      <c r="U86" s="216">
        <v>10179.376702147685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9945</v>
      </c>
      <c r="D88" s="103">
        <f t="shared" si="30"/>
        <v>5.1000000000000004E-3</v>
      </c>
      <c r="E88" s="216">
        <v>11077.2</v>
      </c>
      <c r="F88" s="103">
        <f t="shared" si="21"/>
        <v>5.1000000000000004E-3</v>
      </c>
      <c r="G88" s="216">
        <v>11298.744000000001</v>
      </c>
      <c r="H88" s="103">
        <f t="shared" si="22"/>
        <v>5.1000000000000004E-3</v>
      </c>
      <c r="I88" s="216">
        <v>11524.718879999999</v>
      </c>
      <c r="J88" s="103">
        <f t="shared" si="23"/>
        <v>5.0999999999999995E-3</v>
      </c>
      <c r="K88" s="216">
        <v>11755.213257600002</v>
      </c>
      <c r="L88" s="103">
        <f t="shared" si="24"/>
        <v>5.1000000000000004E-3</v>
      </c>
      <c r="M88" s="216">
        <v>11990.317522752001</v>
      </c>
      <c r="N88" s="103">
        <f t="shared" si="25"/>
        <v>5.1000000000000004E-3</v>
      </c>
      <c r="O88" s="216">
        <v>12230.123873207043</v>
      </c>
      <c r="P88" s="103">
        <f t="shared" si="26"/>
        <v>5.1000000000000012E-3</v>
      </c>
      <c r="Q88" s="216">
        <v>12474.726350671182</v>
      </c>
      <c r="R88" s="103">
        <f t="shared" si="27"/>
        <v>5.1000000000000004E-3</v>
      </c>
      <c r="S88" s="216">
        <v>12724.220877684606</v>
      </c>
      <c r="T88" s="103">
        <f t="shared" si="28"/>
        <v>5.1000000000000004E-3</v>
      </c>
      <c r="U88" s="216">
        <v>12978.705295238298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390</v>
      </c>
      <c r="D90" s="103">
        <f t="shared" si="30"/>
        <v>2.0000000000000001E-4</v>
      </c>
      <c r="E90" s="216">
        <v>434.4</v>
      </c>
      <c r="F90" s="103">
        <f t="shared" si="21"/>
        <v>1.9999999999999998E-4</v>
      </c>
      <c r="G90" s="216">
        <v>443.08800000000002</v>
      </c>
      <c r="H90" s="103">
        <f t="shared" si="22"/>
        <v>2.0000000000000001E-4</v>
      </c>
      <c r="I90" s="216">
        <v>451.94975999999997</v>
      </c>
      <c r="J90" s="103">
        <f t="shared" si="23"/>
        <v>2.0000000000000001E-4</v>
      </c>
      <c r="K90" s="216">
        <v>460.98875520000007</v>
      </c>
      <c r="L90" s="103">
        <f t="shared" si="24"/>
        <v>2.0000000000000004E-4</v>
      </c>
      <c r="M90" s="216">
        <v>470.20853030400002</v>
      </c>
      <c r="N90" s="103">
        <f t="shared" si="25"/>
        <v>2.0000000000000001E-4</v>
      </c>
      <c r="O90" s="216">
        <v>479.61270091008009</v>
      </c>
      <c r="P90" s="103">
        <f t="shared" si="26"/>
        <v>2.0000000000000001E-4</v>
      </c>
      <c r="Q90" s="216">
        <v>489.20495492828161</v>
      </c>
      <c r="R90" s="103">
        <f t="shared" si="27"/>
        <v>1.9999999999999998E-4</v>
      </c>
      <c r="S90" s="216">
        <v>498.98905402684727</v>
      </c>
      <c r="T90" s="103">
        <f t="shared" si="28"/>
        <v>2.0000000000000001E-4</v>
      </c>
      <c r="U90" s="216">
        <v>508.96883510738428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6825.0000000000009</v>
      </c>
      <c r="D92" s="103">
        <f t="shared" si="30"/>
        <v>3.5000000000000005E-3</v>
      </c>
      <c r="E92" s="216">
        <v>7602</v>
      </c>
      <c r="F92" s="103">
        <f t="shared" si="21"/>
        <v>3.5000000000000001E-3</v>
      </c>
      <c r="G92" s="216">
        <v>7754.04</v>
      </c>
      <c r="H92" s="103">
        <f t="shared" si="22"/>
        <v>3.5000000000000001E-3</v>
      </c>
      <c r="I92" s="216">
        <v>7909.1207999999997</v>
      </c>
      <c r="J92" s="103">
        <f t="shared" si="23"/>
        <v>3.5000000000000001E-3</v>
      </c>
      <c r="K92" s="216">
        <v>8067.3032160000012</v>
      </c>
      <c r="L92" s="103">
        <f t="shared" si="24"/>
        <v>3.5000000000000005E-3</v>
      </c>
      <c r="M92" s="216">
        <v>8228.6492803199981</v>
      </c>
      <c r="N92" s="103">
        <f t="shared" si="25"/>
        <v>3.4999999999999992E-3</v>
      </c>
      <c r="O92" s="216">
        <v>8393.2222659264007</v>
      </c>
      <c r="P92" s="103">
        <f t="shared" si="26"/>
        <v>3.5000000000000001E-3</v>
      </c>
      <c r="Q92" s="216">
        <v>8561.0867112449287</v>
      </c>
      <c r="R92" s="103">
        <f t="shared" si="27"/>
        <v>3.5000000000000001E-3</v>
      </c>
      <c r="S92" s="216">
        <v>8732.3084454698273</v>
      </c>
      <c r="T92" s="103">
        <f t="shared" si="28"/>
        <v>3.5000000000000001E-3</v>
      </c>
      <c r="U92" s="216">
        <v>8906.9546143792231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16832.227999999999</v>
      </c>
      <c r="D97" s="103">
        <f t="shared" si="30"/>
        <v>8.6319117948717942E-3</v>
      </c>
      <c r="E97" s="216">
        <v>18524.732536</v>
      </c>
      <c r="F97" s="103">
        <f t="shared" si="21"/>
        <v>8.5288823830570893E-3</v>
      </c>
      <c r="G97" s="216">
        <v>19150.394424759997</v>
      </c>
      <c r="H97" s="103">
        <f t="shared" si="22"/>
        <v>8.644059159697395E-3</v>
      </c>
      <c r="I97" s="216">
        <v>19746.91710572732</v>
      </c>
      <c r="J97" s="103">
        <f t="shared" si="23"/>
        <v>8.738545233756655E-3</v>
      </c>
      <c r="K97" s="216">
        <v>20240.590033370499</v>
      </c>
      <c r="L97" s="103">
        <f t="shared" si="24"/>
        <v>8.7813812398044797E-3</v>
      </c>
      <c r="M97" s="216">
        <v>20746.604784204763</v>
      </c>
      <c r="N97" s="103">
        <f t="shared" si="25"/>
        <v>8.8244272262741116E-3</v>
      </c>
      <c r="O97" s="216">
        <v>21265.26990380988</v>
      </c>
      <c r="P97" s="103">
        <f t="shared" si="26"/>
        <v>8.8676842224813344E-3</v>
      </c>
      <c r="Q97" s="216">
        <v>21796.901651405122</v>
      </c>
      <c r="R97" s="103">
        <f t="shared" si="27"/>
        <v>8.9111532627876144E-3</v>
      </c>
      <c r="S97" s="216">
        <v>22341.824192690252</v>
      </c>
      <c r="T97" s="103">
        <f t="shared" si="28"/>
        <v>8.9548353866248098E-3</v>
      </c>
      <c r="U97" s="216">
        <v>22900.369797507501</v>
      </c>
      <c r="V97" s="103">
        <f t="shared" si="29"/>
        <v>8.9987316385200244E-3</v>
      </c>
      <c r="X97" s="235"/>
    </row>
    <row r="98" spans="1:24" ht="12.75" customHeight="1" x14ac:dyDescent="0.3">
      <c r="A98" s="145" t="s">
        <v>245</v>
      </c>
      <c r="B98" s="50"/>
      <c r="C98" s="216">
        <v>2340</v>
      </c>
      <c r="D98" s="103">
        <f t="shared" si="30"/>
        <v>1.1999999999999999E-3</v>
      </c>
      <c r="E98" s="216">
        <v>2606.3999999999996</v>
      </c>
      <c r="F98" s="103">
        <f t="shared" si="21"/>
        <v>1.1999999999999999E-3</v>
      </c>
      <c r="G98" s="216">
        <v>2658.5279999999998</v>
      </c>
      <c r="H98" s="103">
        <f t="shared" si="22"/>
        <v>1.1999999999999999E-3</v>
      </c>
      <c r="I98" s="216">
        <v>2711.6985599999994</v>
      </c>
      <c r="J98" s="103">
        <f t="shared" si="23"/>
        <v>1.1999999999999999E-3</v>
      </c>
      <c r="K98" s="216">
        <v>2765.9325312000001</v>
      </c>
      <c r="L98" s="103">
        <f t="shared" si="24"/>
        <v>1.1999999999999999E-3</v>
      </c>
      <c r="M98" s="216">
        <v>2821.2511818239991</v>
      </c>
      <c r="N98" s="103">
        <f t="shared" si="25"/>
        <v>1.1999999999999997E-3</v>
      </c>
      <c r="O98" s="216">
        <v>2877.6762054604801</v>
      </c>
      <c r="P98" s="103">
        <f t="shared" si="26"/>
        <v>1.1999999999999999E-3</v>
      </c>
      <c r="Q98" s="216">
        <v>2935.2297295696894</v>
      </c>
      <c r="R98" s="103">
        <f t="shared" si="27"/>
        <v>1.1999999999999999E-3</v>
      </c>
      <c r="S98" s="216">
        <v>2993.9343241610827</v>
      </c>
      <c r="T98" s="103">
        <f t="shared" si="28"/>
        <v>1.1999999999999997E-3</v>
      </c>
      <c r="U98" s="216">
        <v>3053.813010644305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410484.7111725873</v>
      </c>
      <c r="D105" s="106">
        <f t="shared" si="30"/>
        <v>0.21050498008850629</v>
      </c>
      <c r="E105" s="105">
        <f>SUM(E52:E104)</f>
        <v>444984.15417763341</v>
      </c>
      <c r="F105" s="106">
        <f t="shared" si="21"/>
        <v>0.20487299916097301</v>
      </c>
      <c r="G105" s="105">
        <f>SUM(G52:G104)</f>
        <v>455927.68971020164</v>
      </c>
      <c r="H105" s="106">
        <f t="shared" si="22"/>
        <v>0.20579554838325645</v>
      </c>
      <c r="I105" s="105">
        <f>SUM(I52:I104)</f>
        <v>464444.08587529953</v>
      </c>
      <c r="J105" s="106">
        <f t="shared" si="23"/>
        <v>0.20552907733607362</v>
      </c>
      <c r="K105" s="105">
        <f>SUM(K52:K104)</f>
        <v>473716.8985042827</v>
      </c>
      <c r="L105" s="106">
        <f t="shared" si="24"/>
        <v>0.20552210576102256</v>
      </c>
      <c r="M105" s="105">
        <f>SUM(M52:M104)</f>
        <v>483176.90949164884</v>
      </c>
      <c r="N105" s="106">
        <f t="shared" si="25"/>
        <v>0.20551601187637517</v>
      </c>
      <c r="O105" s="105">
        <f>SUM(O52:O104)</f>
        <v>492825.55393229664</v>
      </c>
      <c r="P105" s="106">
        <f t="shared" si="26"/>
        <v>0.20550980113626882</v>
      </c>
      <c r="Q105" s="105">
        <f>SUM(Q52:Q104)</f>
        <v>502669.02071976842</v>
      </c>
      <c r="R105" s="106">
        <f t="shared" si="27"/>
        <v>0.20550446828301674</v>
      </c>
      <c r="S105" s="105">
        <f>SUM(S52:S104)</f>
        <v>512710.06120458635</v>
      </c>
      <c r="T105" s="106">
        <f t="shared" si="28"/>
        <v>0.20549952231096472</v>
      </c>
      <c r="U105" s="105">
        <f>SUM(U52:U104)</f>
        <v>522952.67628078652</v>
      </c>
      <c r="V105" s="106">
        <f t="shared" si="29"/>
        <v>0.2054949695183014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452166.61682741268</v>
      </c>
      <c r="D107" s="106">
        <f>IFERROR(C107/C$28,0)</f>
        <v>0.2318803163217501</v>
      </c>
      <c r="E107" s="105">
        <f>E28-E33-E46-E105</f>
        <v>521976.4225583665</v>
      </c>
      <c r="F107" s="106">
        <f>IFERROR(E107/E$28,0)</f>
        <v>0.24032063653700114</v>
      </c>
      <c r="G107" s="105">
        <f>G28-G33-G46-G105</f>
        <v>531111.23221155815</v>
      </c>
      <c r="H107" s="106">
        <f>IFERROR(G107/G$28,0)</f>
        <v>0.2397317156914916</v>
      </c>
      <c r="I107" s="105">
        <f>I28-I33-I46-I105</f>
        <v>544210.39938545658</v>
      </c>
      <c r="J107" s="106">
        <f>IFERROR(I107/I$28,0)</f>
        <v>0.24082782979482348</v>
      </c>
      <c r="K107" s="105">
        <f>K28-K33-K46-K105</f>
        <v>559988.88231799251</v>
      </c>
      <c r="L107" s="106">
        <f>IFERROR(K107/K$28,0)</f>
        <v>0.24295121128281807</v>
      </c>
      <c r="M107" s="105">
        <f>M28-M33-M46-M105</f>
        <v>576091.81117548281</v>
      </c>
      <c r="N107" s="106">
        <f>IFERROR(M107/M$28,0)</f>
        <v>0.24503673329917133</v>
      </c>
      <c r="O107" s="105">
        <f>O28-O33-O46-O105</f>
        <v>592527.13584025716</v>
      </c>
      <c r="P107" s="106">
        <f>IFERROR(O107/O$28,0)</f>
        <v>0.2470856733843447</v>
      </c>
      <c r="Q107" s="105">
        <f>Q28-Q33-Q46-Q105</f>
        <v>609298.20776415337</v>
      </c>
      <c r="R107" s="106">
        <f>IFERROR(Q107/Q$28,0)</f>
        <v>0.24909731662610721</v>
      </c>
      <c r="S107" s="105">
        <f>S28-S33-S46-S105</f>
        <v>626411.97349793068</v>
      </c>
      <c r="T107" s="106">
        <f>IFERROR(S107/S$28,0)</f>
        <v>0.25107243072479407</v>
      </c>
      <c r="U107" s="105">
        <f>U28-U33-U46-U105</f>
        <v>643874.2898121241</v>
      </c>
      <c r="V107" s="106">
        <f>IFERROR(U107/U$28,0)</f>
        <v>0.25301128297031272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97500</v>
      </c>
      <c r="D111" s="103">
        <f t="shared" ref="D111:D116" si="31">IFERROR(C111/C$28,0)</f>
        <v>0.05</v>
      </c>
      <c r="E111" s="102">
        <f>E59</f>
        <v>108600</v>
      </c>
      <c r="F111" s="103">
        <f t="shared" ref="F111:F116" si="32">IFERROR(E111/E$28,0)</f>
        <v>0.05</v>
      </c>
      <c r="G111" s="102">
        <f>G59</f>
        <v>110772</v>
      </c>
      <c r="H111" s="103">
        <f t="shared" ref="H111:H116" si="33">IFERROR(G111/G$28,0)</f>
        <v>0.05</v>
      </c>
      <c r="I111" s="102">
        <f>I59</f>
        <v>112987.44</v>
      </c>
      <c r="J111" s="103">
        <f t="shared" ref="J111:J116" si="34">IFERROR(I111/I$28,0)</f>
        <v>0.05</v>
      </c>
      <c r="K111" s="102">
        <f>K59</f>
        <v>115247.1888</v>
      </c>
      <c r="L111" s="103">
        <f t="shared" ref="L111:L116" si="35">IFERROR(K111/K$28,0)</f>
        <v>0.05</v>
      </c>
      <c r="M111" s="102">
        <f>M59</f>
        <v>117552.132576</v>
      </c>
      <c r="N111" s="103">
        <f t="shared" ref="N111:N116" si="36">IFERROR(M111/M$28,0)</f>
        <v>0.05</v>
      </c>
      <c r="O111" s="102">
        <f>O59</f>
        <v>119903.17522752001</v>
      </c>
      <c r="P111" s="103">
        <f t="shared" ref="P111:P116" si="37">IFERROR(O111/O$28,0)</f>
        <v>0.05</v>
      </c>
      <c r="Q111" s="102">
        <f>Q59</f>
        <v>122301.23873207041</v>
      </c>
      <c r="R111" s="103">
        <f t="shared" ref="R111:R116" si="38">IFERROR(Q111/Q$28,0)</f>
        <v>0.05</v>
      </c>
      <c r="S111" s="102">
        <f>S59</f>
        <v>124747.26350671181</v>
      </c>
      <c r="T111" s="103">
        <f t="shared" ref="T111:T116" si="39">IFERROR(S111/S$28,0)</f>
        <v>0.05</v>
      </c>
      <c r="U111" s="102">
        <f>U59</f>
        <v>127242.20877684606</v>
      </c>
      <c r="V111" s="103">
        <f t="shared" ref="V111:V116" si="40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97500</v>
      </c>
      <c r="D116" s="106">
        <f t="shared" si="31"/>
        <v>0.05</v>
      </c>
      <c r="E116" s="108">
        <f>SUM(E111:E115)</f>
        <v>108600</v>
      </c>
      <c r="F116" s="106">
        <f t="shared" si="32"/>
        <v>0.05</v>
      </c>
      <c r="G116" s="108">
        <f>SUM(G111:G115)</f>
        <v>110772</v>
      </c>
      <c r="H116" s="106">
        <f t="shared" si="33"/>
        <v>0.05</v>
      </c>
      <c r="I116" s="108">
        <f>SUM(I111:I115)</f>
        <v>112987.44</v>
      </c>
      <c r="J116" s="106">
        <f t="shared" si="34"/>
        <v>0.05</v>
      </c>
      <c r="K116" s="108">
        <f>SUM(K111:K115)</f>
        <v>115247.1888</v>
      </c>
      <c r="L116" s="106">
        <f t="shared" si="35"/>
        <v>0.05</v>
      </c>
      <c r="M116" s="108">
        <f>SUM(M111:M115)</f>
        <v>117552.132576</v>
      </c>
      <c r="N116" s="106">
        <f t="shared" si="36"/>
        <v>0.05</v>
      </c>
      <c r="O116" s="108">
        <f>SUM(O111:O115)</f>
        <v>119903.17522752001</v>
      </c>
      <c r="P116" s="106">
        <f t="shared" si="37"/>
        <v>0.05</v>
      </c>
      <c r="Q116" s="108">
        <f>SUM(Q111:Q115)</f>
        <v>122301.23873207041</v>
      </c>
      <c r="R116" s="106">
        <f t="shared" si="38"/>
        <v>0.05</v>
      </c>
      <c r="S116" s="108">
        <f>SUM(S111:S115)</f>
        <v>124747.26350671181</v>
      </c>
      <c r="T116" s="106">
        <f t="shared" si="39"/>
        <v>0.05</v>
      </c>
      <c r="U116" s="108">
        <f>SUM(U111:U115)</f>
        <v>127242.20877684606</v>
      </c>
      <c r="V116" s="106">
        <f t="shared" si="40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458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A15" sqref="A15"/>
    </sheetView>
  </sheetViews>
  <sheetFormatPr defaultColWidth="9.109375" defaultRowHeight="12.75" customHeight="1" x14ac:dyDescent="0.3"/>
  <cols>
    <col min="1" max="1" width="9.5546875" style="5" customWidth="1"/>
    <col min="2" max="2" width="38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Miro's Food Truck (Green Library)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436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160</v>
      </c>
      <c r="D8" s="38"/>
      <c r="E8" s="134">
        <f>+C8</f>
        <v>160</v>
      </c>
      <c r="F8" s="38"/>
      <c r="G8" s="134">
        <f>+E8</f>
        <v>160</v>
      </c>
      <c r="H8" s="38"/>
      <c r="I8" s="134">
        <f>+G8</f>
        <v>160</v>
      </c>
      <c r="J8" s="38"/>
      <c r="K8" s="134">
        <f>+I8</f>
        <v>160</v>
      </c>
      <c r="L8" s="38"/>
      <c r="M8" s="134">
        <f>+K8</f>
        <v>160</v>
      </c>
      <c r="N8" s="38"/>
      <c r="O8" s="134">
        <f>+M8</f>
        <v>160</v>
      </c>
      <c r="P8" s="38"/>
      <c r="Q8" s="134">
        <f>+O8</f>
        <v>160</v>
      </c>
      <c r="R8" s="38"/>
      <c r="S8" s="134">
        <f>+Q8</f>
        <v>160</v>
      </c>
      <c r="T8" s="38"/>
      <c r="U8" s="134">
        <f>+S8</f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f>C12*C10*C8</f>
        <v>0</v>
      </c>
      <c r="D14" s="38"/>
      <c r="E14" s="150">
        <f>E12*E10*E8</f>
        <v>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444</v>
      </c>
      <c r="B27" s="50"/>
      <c r="C27" s="137">
        <v>30000</v>
      </c>
      <c r="D27" s="103">
        <f t="shared" si="0"/>
        <v>1</v>
      </c>
      <c r="E27" s="137">
        <v>30600</v>
      </c>
      <c r="F27" s="103">
        <f t="shared" si="1"/>
        <v>1</v>
      </c>
      <c r="G27" s="137">
        <v>31212</v>
      </c>
      <c r="H27" s="103">
        <f t="shared" si="2"/>
        <v>1</v>
      </c>
      <c r="I27" s="137">
        <v>31836.240000000002</v>
      </c>
      <c r="J27" s="103">
        <f t="shared" si="3"/>
        <v>1</v>
      </c>
      <c r="K27" s="137">
        <v>32472.964800000002</v>
      </c>
      <c r="L27" s="103">
        <f t="shared" si="4"/>
        <v>1</v>
      </c>
      <c r="M27" s="137">
        <v>33122.424096000002</v>
      </c>
      <c r="N27" s="103">
        <f t="shared" si="5"/>
        <v>1</v>
      </c>
      <c r="O27" s="137">
        <v>33784.872577920003</v>
      </c>
      <c r="P27" s="103">
        <f t="shared" si="6"/>
        <v>1</v>
      </c>
      <c r="Q27" s="137">
        <v>34460.570029478404</v>
      </c>
      <c r="R27" s="103">
        <f t="shared" si="7"/>
        <v>1</v>
      </c>
      <c r="S27" s="137">
        <v>35149.781430067975</v>
      </c>
      <c r="T27" s="103">
        <f t="shared" si="8"/>
        <v>1</v>
      </c>
      <c r="U27" s="137">
        <v>35852.777058669337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30000</v>
      </c>
      <c r="D28" s="106">
        <f t="shared" si="0"/>
        <v>1</v>
      </c>
      <c r="E28" s="105">
        <f>SUM(E19:E27)</f>
        <v>30600</v>
      </c>
      <c r="F28" s="106">
        <f t="shared" si="1"/>
        <v>1</v>
      </c>
      <c r="G28" s="105">
        <f>SUM(G19:G27)</f>
        <v>31212</v>
      </c>
      <c r="H28" s="106">
        <f t="shared" si="2"/>
        <v>1</v>
      </c>
      <c r="I28" s="105">
        <f>SUM(I19:I27)</f>
        <v>31836.240000000002</v>
      </c>
      <c r="J28" s="106">
        <f t="shared" si="3"/>
        <v>1</v>
      </c>
      <c r="K28" s="105">
        <f>SUM(K19:K27)</f>
        <v>32472.964800000002</v>
      </c>
      <c r="L28" s="106">
        <f t="shared" si="4"/>
        <v>1</v>
      </c>
      <c r="M28" s="105">
        <f>SUM(M19:M27)</f>
        <v>33122.424096000002</v>
      </c>
      <c r="N28" s="106">
        <f t="shared" si="5"/>
        <v>1</v>
      </c>
      <c r="O28" s="105">
        <f>SUM(O19:O27)</f>
        <v>33784.872577920003</v>
      </c>
      <c r="P28" s="106">
        <f t="shared" si="6"/>
        <v>1</v>
      </c>
      <c r="Q28" s="105">
        <f>SUM(Q19:Q27)</f>
        <v>34460.570029478404</v>
      </c>
      <c r="R28" s="106">
        <f t="shared" si="7"/>
        <v>1</v>
      </c>
      <c r="S28" s="105">
        <f>SUM(S19:S27)</f>
        <v>35149.781430067975</v>
      </c>
      <c r="T28" s="106">
        <f t="shared" si="8"/>
        <v>1</v>
      </c>
      <c r="U28" s="105">
        <f>SUM(U19:U27)</f>
        <v>35852.777058669337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44">
        <v>0</v>
      </c>
      <c r="D31" s="103">
        <f>IFERROR(C31/C$28,0)</f>
        <v>0</v>
      </c>
      <c r="E31" s="244">
        <v>0</v>
      </c>
      <c r="F31" s="103">
        <f>IFERROR(E31/E$28,0)</f>
        <v>0</v>
      </c>
      <c r="G31" s="244">
        <v>0</v>
      </c>
      <c r="H31" s="103">
        <f>IFERROR(G31/G$28,0)</f>
        <v>0</v>
      </c>
      <c r="I31" s="244">
        <v>0</v>
      </c>
      <c r="J31" s="103">
        <f>IFERROR(I31/I$28,0)</f>
        <v>0</v>
      </c>
      <c r="K31" s="244">
        <v>0</v>
      </c>
      <c r="L31" s="103">
        <f>IFERROR(K31/K$28,0)</f>
        <v>0</v>
      </c>
      <c r="M31" s="244">
        <v>0</v>
      </c>
      <c r="N31" s="103">
        <f>IFERROR(M31/M$28,0)</f>
        <v>0</v>
      </c>
      <c r="O31" s="244">
        <v>0</v>
      </c>
      <c r="P31" s="103">
        <f>IFERROR(O31/O$28,0)</f>
        <v>0</v>
      </c>
      <c r="Q31" s="244">
        <v>0</v>
      </c>
      <c r="R31" s="103">
        <f>IFERROR(Q31/Q$28,0)</f>
        <v>0</v>
      </c>
      <c r="S31" s="244">
        <v>0</v>
      </c>
      <c r="T31" s="103">
        <f>IFERROR(S31/S$28,0)</f>
        <v>0</v>
      </c>
      <c r="U31" s="244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3000</v>
      </c>
      <c r="D59" s="259">
        <f t="shared" si="20"/>
        <v>0.1</v>
      </c>
      <c r="E59" s="216">
        <v>3060</v>
      </c>
      <c r="F59" s="103">
        <f t="shared" si="21"/>
        <v>0.1</v>
      </c>
      <c r="G59" s="216">
        <v>3121.2000000000003</v>
      </c>
      <c r="H59" s="103">
        <f t="shared" si="22"/>
        <v>0.1</v>
      </c>
      <c r="I59" s="216">
        <v>3183.6240000000003</v>
      </c>
      <c r="J59" s="103">
        <f t="shared" si="23"/>
        <v>0.1</v>
      </c>
      <c r="K59" s="216">
        <v>3247.2964800000004</v>
      </c>
      <c r="L59" s="103">
        <f t="shared" si="24"/>
        <v>0.1</v>
      </c>
      <c r="M59" s="216">
        <v>3312.2424096000004</v>
      </c>
      <c r="N59" s="103">
        <f t="shared" si="25"/>
        <v>0.1</v>
      </c>
      <c r="O59" s="216">
        <v>3378.4872577920005</v>
      </c>
      <c r="P59" s="103">
        <f t="shared" si="26"/>
        <v>0.1</v>
      </c>
      <c r="Q59" s="216">
        <v>3446.0570029478404</v>
      </c>
      <c r="R59" s="103">
        <f t="shared" si="27"/>
        <v>0.1</v>
      </c>
      <c r="S59" s="216">
        <v>3514.9781430067978</v>
      </c>
      <c r="T59" s="103">
        <f t="shared" si="28"/>
        <v>0.1</v>
      </c>
      <c r="U59" s="216">
        <v>3585.277705866934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3000</v>
      </c>
      <c r="D105" s="106">
        <f t="shared" si="30"/>
        <v>0.1</v>
      </c>
      <c r="E105" s="105">
        <f>SUM(E52:E104)</f>
        <v>3060</v>
      </c>
      <c r="F105" s="106">
        <f t="shared" si="21"/>
        <v>0.1</v>
      </c>
      <c r="G105" s="105">
        <f>SUM(G52:G104)</f>
        <v>3121.2000000000003</v>
      </c>
      <c r="H105" s="106">
        <f t="shared" si="22"/>
        <v>0.1</v>
      </c>
      <c r="I105" s="105">
        <f>SUM(I52:I104)</f>
        <v>3183.6240000000003</v>
      </c>
      <c r="J105" s="106">
        <f t="shared" si="23"/>
        <v>0.1</v>
      </c>
      <c r="K105" s="105">
        <f>SUM(K52:K104)</f>
        <v>3247.2964800000004</v>
      </c>
      <c r="L105" s="106">
        <f t="shared" si="24"/>
        <v>0.1</v>
      </c>
      <c r="M105" s="105">
        <f>SUM(M52:M104)</f>
        <v>3312.2424096000004</v>
      </c>
      <c r="N105" s="106">
        <f t="shared" si="25"/>
        <v>0.1</v>
      </c>
      <c r="O105" s="105">
        <f>SUM(O52:O104)</f>
        <v>3378.4872577920005</v>
      </c>
      <c r="P105" s="106">
        <f t="shared" si="26"/>
        <v>0.1</v>
      </c>
      <c r="Q105" s="105">
        <f>SUM(Q52:Q104)</f>
        <v>3446.0570029478404</v>
      </c>
      <c r="R105" s="106">
        <f t="shared" si="27"/>
        <v>0.1</v>
      </c>
      <c r="S105" s="105">
        <f>SUM(S52:S104)</f>
        <v>3514.9781430067978</v>
      </c>
      <c r="T105" s="106">
        <f t="shared" si="28"/>
        <v>0.1</v>
      </c>
      <c r="U105" s="105">
        <f>SUM(U52:U104)</f>
        <v>3585.277705866934</v>
      </c>
      <c r="V105" s="106">
        <f t="shared" si="29"/>
        <v>0.1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27000</v>
      </c>
      <c r="D107" s="106">
        <f>IFERROR(C107/C$28,0)</f>
        <v>0.9</v>
      </c>
      <c r="E107" s="105">
        <f>E28-E33-E46-E105</f>
        <v>27540</v>
      </c>
      <c r="F107" s="106">
        <f>IFERROR(E107/E$28,0)</f>
        <v>0.9</v>
      </c>
      <c r="G107" s="105">
        <f>G28-G33-G46-G105</f>
        <v>28090.799999999999</v>
      </c>
      <c r="H107" s="106">
        <f>IFERROR(G107/G$28,0)</f>
        <v>0.9</v>
      </c>
      <c r="I107" s="105">
        <f>I28-I33-I46-I105</f>
        <v>28652.616000000002</v>
      </c>
      <c r="J107" s="106">
        <f>IFERROR(I107/I$28,0)</f>
        <v>0.9</v>
      </c>
      <c r="K107" s="105">
        <f>K28-K33-K46-K105</f>
        <v>29225.668320000001</v>
      </c>
      <c r="L107" s="106">
        <f>IFERROR(K107/K$28,0)</f>
        <v>0.9</v>
      </c>
      <c r="M107" s="105">
        <f>M28-M33-M46-M105</f>
        <v>29810.181686400003</v>
      </c>
      <c r="N107" s="106">
        <f>IFERROR(M107/M$28,0)</f>
        <v>0.9</v>
      </c>
      <c r="O107" s="105">
        <f>O28-O33-O46-O105</f>
        <v>30406.385320128004</v>
      </c>
      <c r="P107" s="106">
        <f>IFERROR(O107/O$28,0)</f>
        <v>0.9</v>
      </c>
      <c r="Q107" s="105">
        <f>Q28-Q33-Q46-Q105</f>
        <v>31014.513026530563</v>
      </c>
      <c r="R107" s="106">
        <f>IFERROR(Q107/Q$28,0)</f>
        <v>0.9</v>
      </c>
      <c r="S107" s="105">
        <f>S28-S33-S46-S105</f>
        <v>31634.803287061179</v>
      </c>
      <c r="T107" s="106">
        <f>IFERROR(S107/S$28,0)</f>
        <v>0.9</v>
      </c>
      <c r="U107" s="105">
        <f>U28-U33-U46-U105</f>
        <v>32267.499352802402</v>
      </c>
      <c r="V107" s="106">
        <f>IFERROR(U107/U$28,0)</f>
        <v>0.9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3000</v>
      </c>
      <c r="D111" s="103">
        <f t="shared" ref="D111:D116" si="31">IFERROR(C111/C$28,0)</f>
        <v>0.1</v>
      </c>
      <c r="E111" s="102">
        <f>E59</f>
        <v>3060</v>
      </c>
      <c r="F111" s="103">
        <f t="shared" ref="F111:F116" si="32">IFERROR(E111/E$28,0)</f>
        <v>0.1</v>
      </c>
      <c r="G111" s="102">
        <f>G59</f>
        <v>3121.2000000000003</v>
      </c>
      <c r="H111" s="103">
        <f t="shared" ref="H111:H116" si="33">IFERROR(G111/G$28,0)</f>
        <v>0.1</v>
      </c>
      <c r="I111" s="102">
        <f>I59</f>
        <v>3183.6240000000003</v>
      </c>
      <c r="J111" s="103">
        <f t="shared" ref="J111:J116" si="34">IFERROR(I111/I$28,0)</f>
        <v>0.1</v>
      </c>
      <c r="K111" s="102">
        <f>K59</f>
        <v>3247.2964800000004</v>
      </c>
      <c r="L111" s="103">
        <f t="shared" ref="L111:L116" si="35">IFERROR(K111/K$28,0)</f>
        <v>0.1</v>
      </c>
      <c r="M111" s="102">
        <f>M59</f>
        <v>3312.2424096000004</v>
      </c>
      <c r="N111" s="103">
        <f t="shared" ref="N111:N116" si="36">IFERROR(M111/M$28,0)</f>
        <v>0.1</v>
      </c>
      <c r="O111" s="102">
        <f>O59</f>
        <v>3378.4872577920005</v>
      </c>
      <c r="P111" s="103">
        <f t="shared" ref="P111:P116" si="37">IFERROR(O111/O$28,0)</f>
        <v>0.1</v>
      </c>
      <c r="Q111" s="102">
        <f>Q59</f>
        <v>3446.0570029478404</v>
      </c>
      <c r="R111" s="103">
        <f t="shared" ref="R111:R116" si="38">IFERROR(Q111/Q$28,0)</f>
        <v>0.1</v>
      </c>
      <c r="S111" s="102">
        <f>S59</f>
        <v>3514.9781430067978</v>
      </c>
      <c r="T111" s="103">
        <f t="shared" ref="T111:T116" si="39">IFERROR(S111/S$28,0)</f>
        <v>0.1</v>
      </c>
      <c r="U111" s="102">
        <f>U59</f>
        <v>3585.277705866934</v>
      </c>
      <c r="V111" s="103">
        <f t="shared" ref="V111:V116" si="40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3000</v>
      </c>
      <c r="D116" s="106">
        <f t="shared" si="31"/>
        <v>0.1</v>
      </c>
      <c r="E116" s="108">
        <f>SUM(E111:E115)</f>
        <v>3060</v>
      </c>
      <c r="F116" s="106">
        <f t="shared" si="32"/>
        <v>0.1</v>
      </c>
      <c r="G116" s="108">
        <f>SUM(G111:G115)</f>
        <v>3121.2000000000003</v>
      </c>
      <c r="H116" s="106">
        <f t="shared" si="33"/>
        <v>0.1</v>
      </c>
      <c r="I116" s="108">
        <f>SUM(I111:I115)</f>
        <v>3183.6240000000003</v>
      </c>
      <c r="J116" s="106">
        <f t="shared" si="34"/>
        <v>0.1</v>
      </c>
      <c r="K116" s="108">
        <f>SUM(K111:K115)</f>
        <v>3247.2964800000004</v>
      </c>
      <c r="L116" s="106">
        <f t="shared" si="35"/>
        <v>0.1</v>
      </c>
      <c r="M116" s="108">
        <f>SUM(M111:M115)</f>
        <v>3312.2424096000004</v>
      </c>
      <c r="N116" s="106">
        <f t="shared" si="36"/>
        <v>0.1</v>
      </c>
      <c r="O116" s="108">
        <f>SUM(O111:O115)</f>
        <v>3378.4872577920005</v>
      </c>
      <c r="P116" s="106">
        <f t="shared" si="37"/>
        <v>0.1</v>
      </c>
      <c r="Q116" s="108">
        <f>SUM(Q111:Q115)</f>
        <v>3446.0570029478404</v>
      </c>
      <c r="R116" s="106">
        <f t="shared" si="38"/>
        <v>0.1</v>
      </c>
      <c r="S116" s="108">
        <f>SUM(S111:S115)</f>
        <v>3514.9781430067978</v>
      </c>
      <c r="T116" s="106">
        <f t="shared" si="39"/>
        <v>0.1</v>
      </c>
      <c r="U116" s="108">
        <f>SUM(U111:U115)</f>
        <v>3585.277705866934</v>
      </c>
      <c r="V116" s="106">
        <f t="shared" si="40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0.109375" style="5" customWidth="1"/>
    <col min="3" max="3" width="20" style="5" customWidth="1"/>
    <col min="4" max="4" width="8.6640625" style="5" customWidth="1"/>
    <col min="5" max="5" width="14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Faculty Club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220</v>
      </c>
      <c r="D8" s="38"/>
      <c r="E8" s="134">
        <f>+C8</f>
        <v>220</v>
      </c>
      <c r="F8" s="38"/>
      <c r="G8" s="134">
        <f>+E8</f>
        <v>220</v>
      </c>
      <c r="H8" s="38"/>
      <c r="I8" s="134">
        <f>+G8</f>
        <v>220</v>
      </c>
      <c r="J8" s="38"/>
      <c r="K8" s="134">
        <f>+I8</f>
        <v>220</v>
      </c>
      <c r="L8" s="38"/>
      <c r="M8" s="134">
        <f>+K8</f>
        <v>220</v>
      </c>
      <c r="N8" s="38"/>
      <c r="O8" s="134">
        <f>+M8</f>
        <v>220</v>
      </c>
      <c r="P8" s="38"/>
      <c r="Q8" s="134">
        <f>+O8</f>
        <v>220</v>
      </c>
      <c r="R8" s="38"/>
      <c r="S8" s="134">
        <f>+Q8</f>
        <v>220</v>
      </c>
      <c r="T8" s="38"/>
      <c r="U8" s="134">
        <f>+S8</f>
        <v>220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136.79999999999998</v>
      </c>
      <c r="D10" s="248"/>
      <c r="E10" s="247">
        <v>169.96363636363637</v>
      </c>
      <c r="F10" s="248"/>
      <c r="G10" s="247">
        <v>173.07272727272726</v>
      </c>
      <c r="H10" s="248"/>
      <c r="I10" s="247">
        <v>176.18181818181819</v>
      </c>
      <c r="J10" s="248"/>
      <c r="K10" s="247">
        <v>179.29090909090908</v>
      </c>
      <c r="L10" s="248"/>
      <c r="M10" s="247">
        <v>181.36363636363637</v>
      </c>
      <c r="N10" s="248"/>
      <c r="O10" s="247">
        <v>184.4727272727273</v>
      </c>
      <c r="P10" s="248"/>
      <c r="Q10" s="247">
        <v>187.58181818181822</v>
      </c>
      <c r="R10" s="248"/>
      <c r="S10" s="247">
        <v>190.69090909090909</v>
      </c>
      <c r="T10" s="248"/>
      <c r="U10" s="247">
        <v>193.79999999999998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6.49</v>
      </c>
      <c r="D12" s="38"/>
      <c r="E12" s="135">
        <v>6.5</v>
      </c>
      <c r="F12" s="38"/>
      <c r="G12" s="135">
        <v>6.52</v>
      </c>
      <c r="H12" s="38"/>
      <c r="I12" s="135">
        <v>6.53</v>
      </c>
      <c r="J12" s="38"/>
      <c r="K12" s="135">
        <v>6.54</v>
      </c>
      <c r="L12" s="38"/>
      <c r="M12" s="135">
        <v>6.59</v>
      </c>
      <c r="N12" s="38"/>
      <c r="O12" s="135">
        <v>6.61</v>
      </c>
      <c r="P12" s="38"/>
      <c r="Q12" s="135">
        <v>6.62</v>
      </c>
      <c r="R12" s="38"/>
      <c r="S12" s="135">
        <v>6.66</v>
      </c>
      <c r="T12" s="38"/>
      <c r="U12" s="135">
        <v>6.69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195323.04</v>
      </c>
      <c r="D14" s="38"/>
      <c r="E14" s="150">
        <v>243048</v>
      </c>
      <c r="F14" s="38"/>
      <c r="G14" s="150">
        <v>248255.52</v>
      </c>
      <c r="H14" s="38"/>
      <c r="I14" s="150">
        <v>253102.80000000002</v>
      </c>
      <c r="J14" s="38"/>
      <c r="K14" s="150">
        <v>257963.76</v>
      </c>
      <c r="L14" s="38"/>
      <c r="M14" s="150">
        <v>262941</v>
      </c>
      <c r="N14" s="38"/>
      <c r="O14" s="150">
        <v>268260.24000000005</v>
      </c>
      <c r="P14" s="38"/>
      <c r="Q14" s="150">
        <v>273194.16000000003</v>
      </c>
      <c r="R14" s="38"/>
      <c r="S14" s="150">
        <v>279400.32000000001</v>
      </c>
      <c r="T14" s="38"/>
      <c r="U14" s="150">
        <v>285234.83999999997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171142.04764800001</v>
      </c>
      <c r="D19" s="103">
        <f>IFERROR(C19/C$28,0)</f>
        <v>0.87619999999999998</v>
      </c>
      <c r="E19" s="246">
        <v>113576.33039999999</v>
      </c>
      <c r="F19" s="103">
        <f>IFERROR(E19/E$28,0)</f>
        <v>0.46729999999999999</v>
      </c>
      <c r="G19" s="136">
        <v>115847.85700799999</v>
      </c>
      <c r="H19" s="103">
        <f>IFERROR(G19/G$28,0)</f>
        <v>0.46729999999999999</v>
      </c>
      <c r="I19" s="136">
        <v>118164.81414815999</v>
      </c>
      <c r="J19" s="103">
        <f>IFERROR(I19/I$28,0)</f>
        <v>0.46729999999999994</v>
      </c>
      <c r="K19" s="136">
        <v>120528.11043112319</v>
      </c>
      <c r="L19" s="103">
        <f>IFERROR(K19/K$28,0)</f>
        <v>0.46729999999999994</v>
      </c>
      <c r="M19" s="136">
        <v>122938.67263974565</v>
      </c>
      <c r="N19" s="103">
        <f>IFERROR(M19/M$28,0)</f>
        <v>0.46729999999999999</v>
      </c>
      <c r="O19" s="136">
        <v>125397.44609254057</v>
      </c>
      <c r="P19" s="103">
        <f>IFERROR(O19/O$28,0)</f>
        <v>0.46730000000000005</v>
      </c>
      <c r="Q19" s="136">
        <v>127905.39501439138</v>
      </c>
      <c r="R19" s="103">
        <f>IFERROR(Q19/Q$28,0)</f>
        <v>0.46729999999999994</v>
      </c>
      <c r="S19" s="136">
        <v>130463.50291467921</v>
      </c>
      <c r="T19" s="103">
        <f>IFERROR(S19/S$28,0)</f>
        <v>0.46729999999999999</v>
      </c>
      <c r="U19" s="136">
        <v>133072.7729729728</v>
      </c>
      <c r="V19" s="103">
        <f>IFERROR(U19/U$28,0)</f>
        <v>0.46729999999999999</v>
      </c>
    </row>
    <row r="20" spans="1:24" ht="12.75" customHeight="1" x14ac:dyDescent="0.3">
      <c r="A20" s="38" t="s">
        <v>238</v>
      </c>
      <c r="B20" s="50"/>
      <c r="C20" s="136">
        <v>24180.992352000001</v>
      </c>
      <c r="D20" s="103">
        <f>IFERROR(C20/C$28,0)</f>
        <v>0.12380000000000001</v>
      </c>
      <c r="E20" s="136">
        <v>129471.66960000001</v>
      </c>
      <c r="F20" s="103">
        <f>IFERROR(E20/E$28,0)</f>
        <v>0.53270000000000006</v>
      </c>
      <c r="G20" s="136">
        <v>132061.102992</v>
      </c>
      <c r="H20" s="103">
        <f>IFERROR(G20/G$28,0)</f>
        <v>0.53270000000000006</v>
      </c>
      <c r="I20" s="136">
        <v>134702.32505184002</v>
      </c>
      <c r="J20" s="103">
        <f>IFERROR(I20/I$28,0)</f>
        <v>0.53270000000000006</v>
      </c>
      <c r="K20" s="136">
        <v>137396.37155287681</v>
      </c>
      <c r="L20" s="103">
        <f>IFERROR(K20/K$28,0)</f>
        <v>0.53269999999999995</v>
      </c>
      <c r="M20" s="136">
        <v>140144.29898393434</v>
      </c>
      <c r="N20" s="103">
        <f>IFERROR(M20/M$28,0)</f>
        <v>0.53270000000000006</v>
      </c>
      <c r="O20" s="136">
        <v>142947.18496361302</v>
      </c>
      <c r="P20" s="103">
        <f>IFERROR(O20/O$28,0)</f>
        <v>0.53270000000000006</v>
      </c>
      <c r="Q20" s="136">
        <v>145806.12866288528</v>
      </c>
      <c r="R20" s="103">
        <f>IFERROR(Q20/Q$28,0)</f>
        <v>0.53269999999999995</v>
      </c>
      <c r="S20" s="136">
        <v>148722.251236143</v>
      </c>
      <c r="T20" s="103">
        <f>IFERROR(S20/S$28,0)</f>
        <v>0.53270000000000006</v>
      </c>
      <c r="U20" s="136">
        <v>151696.69626086587</v>
      </c>
      <c r="V20" s="103">
        <f>IFERROR(U20/U$28,0)</f>
        <v>0.53270000000000006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38" t="s">
        <v>240</v>
      </c>
      <c r="B23" s="50"/>
      <c r="C23" s="136"/>
      <c r="D23" s="103">
        <f t="shared" ref="D23:D28" si="0">IFERROR(C23/C$28,0)</f>
        <v>0</v>
      </c>
      <c r="E23" s="136"/>
      <c r="F23" s="103">
        <f t="shared" ref="F23:F28" si="1">IFERROR(E23/E$28,0)</f>
        <v>0</v>
      </c>
      <c r="G23" s="136"/>
      <c r="H23" s="103">
        <f t="shared" ref="H23:H28" si="2">IFERROR(G23/G$28,0)</f>
        <v>0</v>
      </c>
      <c r="I23" s="136"/>
      <c r="J23" s="103">
        <f t="shared" ref="J23:J28" si="3">IFERROR(I23/I$28,0)</f>
        <v>0</v>
      </c>
      <c r="K23" s="136"/>
      <c r="L23" s="103">
        <f t="shared" ref="L23:L28" si="4">IFERROR(K23/K$28,0)</f>
        <v>0</v>
      </c>
      <c r="M23" s="136"/>
      <c r="N23" s="103">
        <f t="shared" ref="N23:N28" si="5">IFERROR(M23/M$28,0)</f>
        <v>0</v>
      </c>
      <c r="O23" s="136"/>
      <c r="P23" s="103">
        <f t="shared" ref="P23:P28" si="6">IFERROR(O23/O$28,0)</f>
        <v>0</v>
      </c>
      <c r="Q23" s="136"/>
      <c r="R23" s="103">
        <f t="shared" ref="R23:R28" si="7">IFERROR(Q23/Q$28,0)</f>
        <v>0</v>
      </c>
      <c r="S23" s="136"/>
      <c r="T23" s="103">
        <f t="shared" ref="T23:T28" si="8">IFERROR(S23/S$28,0)</f>
        <v>0</v>
      </c>
      <c r="U23" s="136"/>
      <c r="V23" s="103">
        <f t="shared" ref="V23:V28" si="9">IFERROR(U23/U$28,0)</f>
        <v>0</v>
      </c>
    </row>
    <row r="24" spans="1:24" ht="12.75" customHeight="1" x14ac:dyDescent="0.3">
      <c r="A24" s="38" t="s">
        <v>241</v>
      </c>
      <c r="B24" s="50"/>
      <c r="C24" s="136"/>
      <c r="D24" s="103">
        <f t="shared" si="0"/>
        <v>0</v>
      </c>
      <c r="E24" s="136"/>
      <c r="F24" s="103">
        <f t="shared" si="1"/>
        <v>0</v>
      </c>
      <c r="G24" s="136"/>
      <c r="H24" s="103">
        <f t="shared" si="2"/>
        <v>0</v>
      </c>
      <c r="I24" s="136"/>
      <c r="J24" s="103">
        <f t="shared" si="3"/>
        <v>0</v>
      </c>
      <c r="K24" s="136"/>
      <c r="L24" s="103">
        <f t="shared" si="4"/>
        <v>0</v>
      </c>
      <c r="M24" s="136"/>
      <c r="N24" s="103">
        <f t="shared" si="5"/>
        <v>0</v>
      </c>
      <c r="O24" s="136"/>
      <c r="P24" s="103">
        <f t="shared" si="6"/>
        <v>0</v>
      </c>
      <c r="Q24" s="136"/>
      <c r="R24" s="103">
        <f t="shared" si="7"/>
        <v>0</v>
      </c>
      <c r="S24" s="136"/>
      <c r="T24" s="103">
        <f t="shared" si="8"/>
        <v>0</v>
      </c>
      <c r="U24" s="136"/>
      <c r="V24" s="103">
        <f t="shared" si="9"/>
        <v>0</v>
      </c>
      <c r="X24" s="136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36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195323.04</v>
      </c>
      <c r="D28" s="106">
        <f t="shared" si="0"/>
        <v>1</v>
      </c>
      <c r="E28" s="105">
        <f>SUM(E19:E27)</f>
        <v>243048</v>
      </c>
      <c r="F28" s="106">
        <f t="shared" si="1"/>
        <v>1</v>
      </c>
      <c r="G28" s="105">
        <f>SUM(G19:G27)</f>
        <v>247908.96</v>
      </c>
      <c r="H28" s="106">
        <f t="shared" si="2"/>
        <v>1</v>
      </c>
      <c r="I28" s="105">
        <f>SUM(I19:I27)</f>
        <v>252867.13920000001</v>
      </c>
      <c r="J28" s="106">
        <f t="shared" si="3"/>
        <v>1</v>
      </c>
      <c r="K28" s="105">
        <f>SUM(K19:K27)</f>
        <v>257924.48198400001</v>
      </c>
      <c r="L28" s="106">
        <f t="shared" si="4"/>
        <v>1</v>
      </c>
      <c r="M28" s="105">
        <f>SUM(M19:M27)</f>
        <v>263082.97162367997</v>
      </c>
      <c r="N28" s="106">
        <f t="shared" si="5"/>
        <v>1</v>
      </c>
      <c r="O28" s="105">
        <f>SUM(O19:O27)</f>
        <v>268344.63105615356</v>
      </c>
      <c r="P28" s="106">
        <f t="shared" si="6"/>
        <v>1</v>
      </c>
      <c r="Q28" s="105">
        <f>SUM(Q19:Q27)</f>
        <v>273711.52367727668</v>
      </c>
      <c r="R28" s="106">
        <f t="shared" si="7"/>
        <v>1</v>
      </c>
      <c r="S28" s="105">
        <f>SUM(S19:S27)</f>
        <v>279185.75415082218</v>
      </c>
      <c r="T28" s="106">
        <f t="shared" si="8"/>
        <v>1</v>
      </c>
      <c r="U28" s="105">
        <f>SUM(U19:U27)</f>
        <v>284769.46923383867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64456.603200000005</v>
      </c>
      <c r="D31" s="103">
        <f>IFERROR(C31/C$28,0)</f>
        <v>0.33</v>
      </c>
      <c r="E31" s="216">
        <v>80205.84</v>
      </c>
      <c r="F31" s="103">
        <f>IFERROR(E31/E$28,0)</f>
        <v>0.32999999999999996</v>
      </c>
      <c r="G31" s="216">
        <v>81924.321599999996</v>
      </c>
      <c r="H31" s="103">
        <f>IFERROR(G31/G$28,0)</f>
        <v>0.33046131773534931</v>
      </c>
      <c r="I31" s="216">
        <v>83523.924000000014</v>
      </c>
      <c r="J31" s="103">
        <f>IFERROR(I31/I$28,0)</f>
        <v>0.33030754515689958</v>
      </c>
      <c r="K31" s="216">
        <v>85128.040800000002</v>
      </c>
      <c r="L31" s="103">
        <f>IFERROR(K31/K$28,0)</f>
        <v>0.33005025403242177</v>
      </c>
      <c r="M31" s="216">
        <v>86770.53</v>
      </c>
      <c r="N31" s="103">
        <f>IFERROR(M31/M$28,0)</f>
        <v>0.32982191688224727</v>
      </c>
      <c r="O31" s="216">
        <v>88525.879200000025</v>
      </c>
      <c r="P31" s="103">
        <f>IFERROR(O31/O$28,0)</f>
        <v>0.32989621909549283</v>
      </c>
      <c r="Q31" s="216">
        <v>90154.072800000009</v>
      </c>
      <c r="R31" s="103">
        <f>IFERROR(Q31/Q$28,0)</f>
        <v>0.3293762410467504</v>
      </c>
      <c r="S31" s="216">
        <v>92202.10560000001</v>
      </c>
      <c r="T31" s="103">
        <f>IFERROR(S31/S$28,0)</f>
        <v>0.33025361870788877</v>
      </c>
      <c r="U31" s="216">
        <v>94127.497199999998</v>
      </c>
      <c r="V31" s="103">
        <f>IFERROR(U31/U$28,0)</f>
        <v>0.33053928657888226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64456.603200000005</v>
      </c>
      <c r="D33" s="106">
        <f>IFERROR(C33/C$28,0)</f>
        <v>0.33</v>
      </c>
      <c r="E33" s="105">
        <f>SUM(E31:E32)</f>
        <v>80205.84</v>
      </c>
      <c r="F33" s="106">
        <f>IFERROR(E33/E$28,0)</f>
        <v>0.32999999999999996</v>
      </c>
      <c r="G33" s="105">
        <f>SUM(G31:G32)</f>
        <v>81924.321599999996</v>
      </c>
      <c r="H33" s="106">
        <f>IFERROR(G33/G$28,0)</f>
        <v>0.33046131773534931</v>
      </c>
      <c r="I33" s="105">
        <f>SUM(I31:I32)</f>
        <v>83523.924000000014</v>
      </c>
      <c r="J33" s="106">
        <f>IFERROR(I33/I$28,0)</f>
        <v>0.33030754515689958</v>
      </c>
      <c r="K33" s="105">
        <f>SUM(K31:K32)</f>
        <v>85128.040800000002</v>
      </c>
      <c r="L33" s="106">
        <f>IFERROR(K33/K$28,0)</f>
        <v>0.33005025403242177</v>
      </c>
      <c r="M33" s="105">
        <f>SUM(M31:M32)</f>
        <v>86770.53</v>
      </c>
      <c r="N33" s="106">
        <f>IFERROR(M33/M$28,0)</f>
        <v>0.32982191688224727</v>
      </c>
      <c r="O33" s="105">
        <f>SUM(O31:O32)</f>
        <v>88525.879200000025</v>
      </c>
      <c r="P33" s="106">
        <f>IFERROR(O33/O$28,0)</f>
        <v>0.32989621909549283</v>
      </c>
      <c r="Q33" s="105">
        <f>SUM(Q31:Q32)</f>
        <v>90154.072800000009</v>
      </c>
      <c r="R33" s="106">
        <f>IFERROR(Q33/Q$28,0)</f>
        <v>0.3293762410467504</v>
      </c>
      <c r="S33" s="105">
        <f>SUM(S31:S32)</f>
        <v>92202.10560000001</v>
      </c>
      <c r="T33" s="106">
        <f>IFERROR(S33/S$28,0)</f>
        <v>0.33025361870788877</v>
      </c>
      <c r="U33" s="105">
        <f>SUM(U31:U32)</f>
        <v>94127.497199999998</v>
      </c>
      <c r="V33" s="106">
        <f>IFERROR(U33/U$28,0)</f>
        <v>0.33053928657888226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105082</v>
      </c>
      <c r="D37" s="103">
        <f t="shared" si="10"/>
        <v>0.537990807433675</v>
      </c>
      <c r="E37" s="216">
        <v>116851.18400000001</v>
      </c>
      <c r="F37" s="103">
        <f t="shared" si="11"/>
        <v>0.48077410223494949</v>
      </c>
      <c r="G37" s="216">
        <v>120940.97543999999</v>
      </c>
      <c r="H37" s="103">
        <f t="shared" si="12"/>
        <v>0.48784430962075753</v>
      </c>
      <c r="I37" s="216">
        <v>124811.08665407999</v>
      </c>
      <c r="J37" s="103">
        <f t="shared" si="13"/>
        <v>0.49358365443982527</v>
      </c>
      <c r="K37" s="216">
        <v>127931.36382043197</v>
      </c>
      <c r="L37" s="103">
        <f t="shared" si="14"/>
        <v>0.49600318215766742</v>
      </c>
      <c r="M37" s="216">
        <v>131129.64791594277</v>
      </c>
      <c r="N37" s="103">
        <f t="shared" si="15"/>
        <v>0.4984345703054992</v>
      </c>
      <c r="O37" s="216">
        <v>134407.88911384132</v>
      </c>
      <c r="P37" s="103">
        <f t="shared" si="16"/>
        <v>0.50087787702268294</v>
      </c>
      <c r="Q37" s="216">
        <v>137768.08634168733</v>
      </c>
      <c r="R37" s="103">
        <f t="shared" si="17"/>
        <v>0.50333316073357837</v>
      </c>
      <c r="S37" s="216">
        <v>141212.28850022951</v>
      </c>
      <c r="T37" s="103">
        <f t="shared" si="18"/>
        <v>0.50580048014893908</v>
      </c>
      <c r="U37" s="216">
        <v>144742.59571273523</v>
      </c>
      <c r="V37" s="103">
        <f t="shared" si="19"/>
        <v>0.50827989426731601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13030.168</v>
      </c>
      <c r="D41" s="103">
        <f t="shared" si="10"/>
        <v>6.6710860121775697E-2</v>
      </c>
      <c r="E41" s="216">
        <v>14489.546816</v>
      </c>
      <c r="F41" s="103">
        <f t="shared" si="11"/>
        <v>5.9615988677133733E-2</v>
      </c>
      <c r="G41" s="216">
        <v>14996.680954559999</v>
      </c>
      <c r="H41" s="103">
        <f t="shared" si="12"/>
        <v>6.0492694392973938E-2</v>
      </c>
      <c r="I41" s="216">
        <v>15476.574745105918</v>
      </c>
      <c r="J41" s="103">
        <f t="shared" si="13"/>
        <v>6.1204373150538324E-2</v>
      </c>
      <c r="K41" s="216">
        <v>15863.489113733565</v>
      </c>
      <c r="L41" s="103">
        <f t="shared" si="14"/>
        <v>6.1504394587550769E-2</v>
      </c>
      <c r="M41" s="216">
        <v>16260.076341576903</v>
      </c>
      <c r="N41" s="103">
        <f t="shared" si="15"/>
        <v>6.1805886717881904E-2</v>
      </c>
      <c r="O41" s="216">
        <v>16666.578250116323</v>
      </c>
      <c r="P41" s="103">
        <f t="shared" si="16"/>
        <v>6.2108856750812687E-2</v>
      </c>
      <c r="Q41" s="216">
        <v>17083.24270636923</v>
      </c>
      <c r="R41" s="103">
        <f t="shared" si="17"/>
        <v>6.2413311930963715E-2</v>
      </c>
      <c r="S41" s="216">
        <v>17510.32377402846</v>
      </c>
      <c r="T41" s="103">
        <f t="shared" si="18"/>
        <v>6.271925953846845E-2</v>
      </c>
      <c r="U41" s="216">
        <v>17948.081868379169</v>
      </c>
      <c r="V41" s="103">
        <f t="shared" si="19"/>
        <v>6.3026706889147188E-2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9877.7080000000005</v>
      </c>
      <c r="D45" s="103">
        <f t="shared" si="10"/>
        <v>5.0571135898765454E-2</v>
      </c>
      <c r="E45" s="219">
        <v>10984.011296000001</v>
      </c>
      <c r="F45" s="103">
        <f t="shared" si="11"/>
        <v>4.5192765610085256E-2</v>
      </c>
      <c r="G45" s="219">
        <v>11368.45169136</v>
      </c>
      <c r="H45" s="103">
        <f t="shared" si="12"/>
        <v>4.5857365104351212E-2</v>
      </c>
      <c r="I45" s="219">
        <v>11732.242145483518</v>
      </c>
      <c r="J45" s="103">
        <f t="shared" si="13"/>
        <v>4.6396863517343567E-2</v>
      </c>
      <c r="K45" s="219">
        <v>12025.548199120605</v>
      </c>
      <c r="L45" s="103">
        <f t="shared" si="14"/>
        <v>4.6624299122820741E-2</v>
      </c>
      <c r="M45" s="219">
        <v>12326.18690409862</v>
      </c>
      <c r="N45" s="103">
        <f t="shared" si="15"/>
        <v>4.6852849608716926E-2</v>
      </c>
      <c r="O45" s="219">
        <v>12634.341576701083</v>
      </c>
      <c r="P45" s="103">
        <f t="shared" si="16"/>
        <v>4.7082520440132197E-2</v>
      </c>
      <c r="Q45" s="219">
        <v>12950.200116118609</v>
      </c>
      <c r="R45" s="103">
        <f t="shared" si="17"/>
        <v>4.7313317108956358E-2</v>
      </c>
      <c r="S45" s="219">
        <v>13273.955119021573</v>
      </c>
      <c r="T45" s="103">
        <f t="shared" si="18"/>
        <v>4.7545245134000269E-2</v>
      </c>
      <c r="U45" s="219">
        <v>13605.803996997112</v>
      </c>
      <c r="V45" s="103">
        <f t="shared" si="19"/>
        <v>4.7778310061127711E-2</v>
      </c>
    </row>
    <row r="46" spans="1:22" ht="12.75" customHeight="1" x14ac:dyDescent="0.3">
      <c r="A46" s="26" t="s">
        <v>5</v>
      </c>
      <c r="B46" s="69"/>
      <c r="C46" s="105">
        <f>SUM(C36:C45)</f>
        <v>127989.876</v>
      </c>
      <c r="D46" s="106">
        <f t="shared" si="10"/>
        <v>0.65527280345421612</v>
      </c>
      <c r="E46" s="105">
        <f>SUM(E36:E45)</f>
        <v>142324.74211200001</v>
      </c>
      <c r="F46" s="106">
        <f t="shared" si="11"/>
        <v>0.58558285652216846</v>
      </c>
      <c r="G46" s="105">
        <f>SUM(G36:G45)</f>
        <v>147306.10808592002</v>
      </c>
      <c r="H46" s="106">
        <f t="shared" si="12"/>
        <v>0.59419436911808277</v>
      </c>
      <c r="I46" s="105">
        <f>SUM(I36:I45)</f>
        <v>152019.90354466945</v>
      </c>
      <c r="J46" s="106">
        <f t="shared" si="13"/>
        <v>0.60118489110770723</v>
      </c>
      <c r="K46" s="105">
        <f>SUM(K36:K45)</f>
        <v>155820.40113328616</v>
      </c>
      <c r="L46" s="106">
        <f t="shared" si="14"/>
        <v>0.60413187586803896</v>
      </c>
      <c r="M46" s="105">
        <f>SUM(M36:M45)</f>
        <v>159715.91116161831</v>
      </c>
      <c r="N46" s="106">
        <f t="shared" si="15"/>
        <v>0.60709330663209804</v>
      </c>
      <c r="O46" s="105">
        <f>SUM(O36:O45)</f>
        <v>163708.80894065872</v>
      </c>
      <c r="P46" s="106">
        <f t="shared" si="16"/>
        <v>0.6100692542136279</v>
      </c>
      <c r="Q46" s="105">
        <f>SUM(Q36:Q45)</f>
        <v>167801.52916417518</v>
      </c>
      <c r="R46" s="106">
        <f t="shared" si="17"/>
        <v>0.6130597897734984</v>
      </c>
      <c r="S46" s="105">
        <f>SUM(S36:S45)</f>
        <v>171996.56739327955</v>
      </c>
      <c r="T46" s="106">
        <f t="shared" si="18"/>
        <v>0.61606498482140781</v>
      </c>
      <c r="U46" s="105">
        <f>SUM(U36:U45)</f>
        <v>176296.4815781115</v>
      </c>
      <c r="V46" s="106">
        <f t="shared" si="19"/>
        <v>0.61908491121759091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136.72612800000002</v>
      </c>
      <c r="D54" s="103">
        <f t="shared" si="20"/>
        <v>7.000000000000001E-4</v>
      </c>
      <c r="E54" s="216">
        <v>170.1336</v>
      </c>
      <c r="F54" s="103">
        <f t="shared" si="21"/>
        <v>6.9999999999999999E-4</v>
      </c>
      <c r="G54" s="216">
        <v>173.53627199999997</v>
      </c>
      <c r="H54" s="103">
        <f t="shared" si="22"/>
        <v>6.9999999999999988E-4</v>
      </c>
      <c r="I54" s="216">
        <v>177.00699744000002</v>
      </c>
      <c r="J54" s="103">
        <f t="shared" si="23"/>
        <v>7.000000000000001E-4</v>
      </c>
      <c r="K54" s="216">
        <v>180.5471373888</v>
      </c>
      <c r="L54" s="103">
        <f t="shared" si="24"/>
        <v>6.9999999999999999E-4</v>
      </c>
      <c r="M54" s="216">
        <v>184.15808013657596</v>
      </c>
      <c r="N54" s="103">
        <f t="shared" si="25"/>
        <v>6.9999999999999988E-4</v>
      </c>
      <c r="O54" s="216">
        <v>187.84124173930749</v>
      </c>
      <c r="P54" s="103">
        <f t="shared" si="26"/>
        <v>6.9999999999999999E-4</v>
      </c>
      <c r="Q54" s="216">
        <v>191.59806657409365</v>
      </c>
      <c r="R54" s="103">
        <f t="shared" si="27"/>
        <v>6.9999999999999988E-4</v>
      </c>
      <c r="S54" s="216">
        <v>195.43002790557551</v>
      </c>
      <c r="T54" s="103">
        <f t="shared" si="28"/>
        <v>6.9999999999999999E-4</v>
      </c>
      <c r="U54" s="216">
        <v>199.33862846368706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99.61475040000002</v>
      </c>
      <c r="D56" s="103">
        <f t="shared" si="20"/>
        <v>5.1000000000000004E-4</v>
      </c>
      <c r="E56" s="216">
        <v>123.95448000000002</v>
      </c>
      <c r="F56" s="103">
        <f t="shared" si="21"/>
        <v>5.1000000000000004E-4</v>
      </c>
      <c r="G56" s="216">
        <v>126.43356960000001</v>
      </c>
      <c r="H56" s="103">
        <f t="shared" si="22"/>
        <v>5.1000000000000004E-4</v>
      </c>
      <c r="I56" s="216">
        <v>128.96224099200001</v>
      </c>
      <c r="J56" s="103">
        <f t="shared" si="23"/>
        <v>5.1000000000000004E-4</v>
      </c>
      <c r="K56" s="216">
        <v>131.54148581184</v>
      </c>
      <c r="L56" s="103">
        <f t="shared" si="24"/>
        <v>5.1000000000000004E-4</v>
      </c>
      <c r="M56" s="216">
        <v>134.17231552807678</v>
      </c>
      <c r="N56" s="103">
        <f t="shared" si="25"/>
        <v>5.0999999999999993E-4</v>
      </c>
      <c r="O56" s="216">
        <v>136.85576183863833</v>
      </c>
      <c r="P56" s="103">
        <f t="shared" si="26"/>
        <v>5.1000000000000004E-4</v>
      </c>
      <c r="Q56" s="216">
        <v>139.59287707541111</v>
      </c>
      <c r="R56" s="103">
        <f t="shared" si="27"/>
        <v>5.1000000000000004E-4</v>
      </c>
      <c r="S56" s="216">
        <v>142.38473461691933</v>
      </c>
      <c r="T56" s="103">
        <f t="shared" si="28"/>
        <v>5.1000000000000004E-4</v>
      </c>
      <c r="U56" s="216">
        <v>145.23242930925772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19532.304</v>
      </c>
      <c r="D59" s="103">
        <f t="shared" si="20"/>
        <v>9.9999999999999992E-2</v>
      </c>
      <c r="E59" s="216">
        <v>24304.800000000003</v>
      </c>
      <c r="F59" s="103">
        <f t="shared" si="21"/>
        <v>0.1</v>
      </c>
      <c r="G59" s="216">
        <v>24790.896000000001</v>
      </c>
      <c r="H59" s="103">
        <f t="shared" si="22"/>
        <v>0.1</v>
      </c>
      <c r="I59" s="216">
        <v>25286.713920000002</v>
      </c>
      <c r="J59" s="103">
        <f t="shared" si="23"/>
        <v>0.1</v>
      </c>
      <c r="K59" s="216">
        <v>25792.448198400001</v>
      </c>
      <c r="L59" s="103">
        <f t="shared" si="24"/>
        <v>0.1</v>
      </c>
      <c r="M59" s="216">
        <v>26308.297162367999</v>
      </c>
      <c r="N59" s="103">
        <f t="shared" si="25"/>
        <v>0.1</v>
      </c>
      <c r="O59" s="216">
        <v>26834.463105615359</v>
      </c>
      <c r="P59" s="103">
        <f t="shared" si="26"/>
        <v>0.1</v>
      </c>
      <c r="Q59" s="216">
        <v>27371.152367727671</v>
      </c>
      <c r="R59" s="103">
        <f t="shared" si="27"/>
        <v>0.1</v>
      </c>
      <c r="S59" s="216">
        <v>27918.575415082218</v>
      </c>
      <c r="T59" s="103">
        <f t="shared" si="28"/>
        <v>0.1</v>
      </c>
      <c r="U59" s="216">
        <v>28476.946923383868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2746.8412508403067</v>
      </c>
      <c r="D63" s="103">
        <f t="shared" si="20"/>
        <v>1.4063068293634517E-2</v>
      </c>
      <c r="E63" s="216">
        <v>2074.2000146389069</v>
      </c>
      <c r="F63" s="103">
        <f t="shared" si="21"/>
        <v>8.5341167779159136E-3</v>
      </c>
      <c r="G63" s="216">
        <v>2315.8388782637367</v>
      </c>
      <c r="H63" s="103">
        <f t="shared" si="22"/>
        <v>9.3414892235590703E-3</v>
      </c>
      <c r="I63" s="216">
        <v>2270.881461206659</v>
      </c>
      <c r="J63" s="103">
        <f t="shared" si="23"/>
        <v>8.9805321023169894E-3</v>
      </c>
      <c r="K63" s="216">
        <v>2303.4524958769653</v>
      </c>
      <c r="L63" s="103">
        <f t="shared" si="24"/>
        <v>8.9307245212180229E-3</v>
      </c>
      <c r="M63" s="216">
        <v>2336.5936824758487</v>
      </c>
      <c r="N63" s="103">
        <f t="shared" si="25"/>
        <v>8.8815846501010594E-3</v>
      </c>
      <c r="O63" s="216">
        <v>2370.0511546751163</v>
      </c>
      <c r="P63" s="103">
        <f t="shared" si="26"/>
        <v>8.8321169137874841E-3</v>
      </c>
      <c r="Q63" s="216">
        <v>2404.094537124417</v>
      </c>
      <c r="R63" s="103">
        <f t="shared" si="27"/>
        <v>8.7833150202290995E-3</v>
      </c>
      <c r="S63" s="216">
        <v>2438.6001562431661</v>
      </c>
      <c r="T63" s="103">
        <f t="shared" si="28"/>
        <v>8.7346869243399208E-3</v>
      </c>
      <c r="U63" s="216">
        <v>2473.5753506642127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937.55059200000005</v>
      </c>
      <c r="D64" s="103">
        <f t="shared" si="20"/>
        <v>4.8000000000000004E-3</v>
      </c>
      <c r="E64" s="216">
        <v>1166.6303999999998</v>
      </c>
      <c r="F64" s="103">
        <f t="shared" si="21"/>
        <v>4.7999999999999987E-3</v>
      </c>
      <c r="G64" s="216">
        <v>1189.9630079999997</v>
      </c>
      <c r="H64" s="103">
        <f t="shared" si="22"/>
        <v>4.7999999999999987E-3</v>
      </c>
      <c r="I64" s="216">
        <v>1213.7622681599998</v>
      </c>
      <c r="J64" s="103">
        <f t="shared" si="23"/>
        <v>4.7999999999999996E-3</v>
      </c>
      <c r="K64" s="216">
        <v>1238.0375135231998</v>
      </c>
      <c r="L64" s="103">
        <f t="shared" si="24"/>
        <v>4.7999999999999987E-3</v>
      </c>
      <c r="M64" s="216">
        <v>1262.7982637936636</v>
      </c>
      <c r="N64" s="103">
        <f t="shared" si="25"/>
        <v>4.7999999999999987E-3</v>
      </c>
      <c r="O64" s="216">
        <v>1288.0542290695371</v>
      </c>
      <c r="P64" s="103">
        <f t="shared" si="26"/>
        <v>4.7999999999999996E-3</v>
      </c>
      <c r="Q64" s="216">
        <v>1313.8153136509279</v>
      </c>
      <c r="R64" s="103">
        <f t="shared" si="27"/>
        <v>4.7999999999999996E-3</v>
      </c>
      <c r="S64" s="216">
        <v>1340.0916199239462</v>
      </c>
      <c r="T64" s="103">
        <f t="shared" si="28"/>
        <v>4.7999999999999987E-3</v>
      </c>
      <c r="U64" s="216">
        <v>1366.8934523224257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97.66152000000001</v>
      </c>
      <c r="D65" s="103">
        <f t="shared" si="20"/>
        <v>5.0000000000000001E-4</v>
      </c>
      <c r="E65" s="216">
        <v>121.52399999999999</v>
      </c>
      <c r="F65" s="103">
        <f t="shared" si="21"/>
        <v>4.999999999999999E-4</v>
      </c>
      <c r="G65" s="216">
        <v>123.95447999999999</v>
      </c>
      <c r="H65" s="103">
        <f t="shared" si="22"/>
        <v>5.0000000000000001E-4</v>
      </c>
      <c r="I65" s="216">
        <v>126.4335696</v>
      </c>
      <c r="J65" s="103">
        <f t="shared" si="23"/>
        <v>5.0000000000000001E-4</v>
      </c>
      <c r="K65" s="216">
        <v>128.96224099200001</v>
      </c>
      <c r="L65" s="103">
        <f t="shared" si="24"/>
        <v>5.0000000000000001E-4</v>
      </c>
      <c r="M65" s="216">
        <v>131.54148581183998</v>
      </c>
      <c r="N65" s="103">
        <f t="shared" si="25"/>
        <v>5.0000000000000001E-4</v>
      </c>
      <c r="O65" s="216">
        <v>134.17231552807678</v>
      </c>
      <c r="P65" s="103">
        <f t="shared" si="26"/>
        <v>5.0000000000000001E-4</v>
      </c>
      <c r="Q65" s="216">
        <v>136.85576183863833</v>
      </c>
      <c r="R65" s="103">
        <f t="shared" si="27"/>
        <v>5.0000000000000001E-4</v>
      </c>
      <c r="S65" s="216">
        <v>139.59287707541111</v>
      </c>
      <c r="T65" s="103">
        <f t="shared" si="28"/>
        <v>5.0000000000000012E-4</v>
      </c>
      <c r="U65" s="216">
        <v>142.38473461691933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546.90451200000007</v>
      </c>
      <c r="D66" s="103">
        <f t="shared" si="20"/>
        <v>2.8000000000000004E-3</v>
      </c>
      <c r="E66" s="216">
        <v>680.53440000000001</v>
      </c>
      <c r="F66" s="103">
        <f t="shared" si="21"/>
        <v>2.8E-3</v>
      </c>
      <c r="G66" s="216">
        <v>694.14508799999987</v>
      </c>
      <c r="H66" s="103">
        <f t="shared" si="22"/>
        <v>2.7999999999999995E-3</v>
      </c>
      <c r="I66" s="216">
        <v>708.02798976000008</v>
      </c>
      <c r="J66" s="103">
        <f t="shared" si="23"/>
        <v>2.8000000000000004E-3</v>
      </c>
      <c r="K66" s="216">
        <v>722.18854955519998</v>
      </c>
      <c r="L66" s="103">
        <f t="shared" si="24"/>
        <v>2.8E-3</v>
      </c>
      <c r="M66" s="216">
        <v>736.63232054630384</v>
      </c>
      <c r="N66" s="103">
        <f t="shared" si="25"/>
        <v>2.7999999999999995E-3</v>
      </c>
      <c r="O66" s="216">
        <v>751.36496695722997</v>
      </c>
      <c r="P66" s="103">
        <f t="shared" si="26"/>
        <v>2.8E-3</v>
      </c>
      <c r="Q66" s="216">
        <v>766.3922662963746</v>
      </c>
      <c r="R66" s="103">
        <f t="shared" si="27"/>
        <v>2.7999999999999995E-3</v>
      </c>
      <c r="S66" s="216">
        <v>781.72011162230206</v>
      </c>
      <c r="T66" s="103">
        <f t="shared" si="28"/>
        <v>2.8E-3</v>
      </c>
      <c r="U66" s="216">
        <v>797.35451385474823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2636.8610400000002</v>
      </c>
      <c r="D67" s="103">
        <f t="shared" si="20"/>
        <v>1.35E-2</v>
      </c>
      <c r="E67" s="216">
        <v>3281.1479999999997</v>
      </c>
      <c r="F67" s="103">
        <f t="shared" si="21"/>
        <v>1.3499999999999998E-2</v>
      </c>
      <c r="G67" s="216">
        <v>3346.7709599999998</v>
      </c>
      <c r="H67" s="103">
        <f t="shared" si="22"/>
        <v>1.35E-2</v>
      </c>
      <c r="I67" s="216">
        <v>3413.7063792000004</v>
      </c>
      <c r="J67" s="103">
        <f t="shared" si="23"/>
        <v>1.3500000000000002E-2</v>
      </c>
      <c r="K67" s="216">
        <v>3481.9805067839998</v>
      </c>
      <c r="L67" s="103">
        <f t="shared" si="24"/>
        <v>1.3499999999999998E-2</v>
      </c>
      <c r="M67" s="216">
        <v>3551.6201169196793</v>
      </c>
      <c r="N67" s="103">
        <f t="shared" si="25"/>
        <v>1.3499999999999998E-2</v>
      </c>
      <c r="O67" s="216">
        <v>3622.652519258073</v>
      </c>
      <c r="P67" s="103">
        <f t="shared" si="26"/>
        <v>1.35E-2</v>
      </c>
      <c r="Q67" s="216">
        <v>3695.1055696432354</v>
      </c>
      <c r="R67" s="103">
        <f t="shared" si="27"/>
        <v>1.3500000000000002E-2</v>
      </c>
      <c r="S67" s="216">
        <v>3769.0076810360993</v>
      </c>
      <c r="T67" s="103">
        <f t="shared" si="28"/>
        <v>1.35E-2</v>
      </c>
      <c r="U67" s="216">
        <v>3844.3878346568222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332.04916800000001</v>
      </c>
      <c r="D68" s="103">
        <f t="shared" si="20"/>
        <v>1.6999999999999999E-3</v>
      </c>
      <c r="E68" s="216">
        <v>413.18159999999995</v>
      </c>
      <c r="F68" s="103">
        <f t="shared" si="21"/>
        <v>1.6999999999999997E-3</v>
      </c>
      <c r="G68" s="216">
        <v>421.44523199999998</v>
      </c>
      <c r="H68" s="103">
        <f t="shared" si="22"/>
        <v>1.6999999999999999E-3</v>
      </c>
      <c r="I68" s="216">
        <v>429.87413664000002</v>
      </c>
      <c r="J68" s="103">
        <f t="shared" si="23"/>
        <v>1.7000000000000001E-3</v>
      </c>
      <c r="K68" s="216">
        <v>438.47161937279992</v>
      </c>
      <c r="L68" s="103">
        <f t="shared" si="24"/>
        <v>1.6999999999999997E-3</v>
      </c>
      <c r="M68" s="216">
        <v>447.24105176025597</v>
      </c>
      <c r="N68" s="103">
        <f t="shared" si="25"/>
        <v>1.7000000000000001E-3</v>
      </c>
      <c r="O68" s="216">
        <v>456.18587279546102</v>
      </c>
      <c r="P68" s="103">
        <f t="shared" si="26"/>
        <v>1.6999999999999999E-3</v>
      </c>
      <c r="Q68" s="216">
        <v>465.30959025137037</v>
      </c>
      <c r="R68" s="103">
        <f t="shared" si="27"/>
        <v>1.7000000000000001E-3</v>
      </c>
      <c r="S68" s="216">
        <v>474.61578205639773</v>
      </c>
      <c r="T68" s="103">
        <f t="shared" si="28"/>
        <v>1.7000000000000001E-3</v>
      </c>
      <c r="U68" s="216">
        <v>484.10809769752569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19.532304000000003</v>
      </c>
      <c r="D70" s="103">
        <f t="shared" si="20"/>
        <v>1.0000000000000002E-4</v>
      </c>
      <c r="E70" s="216">
        <v>24.304799999999997</v>
      </c>
      <c r="F70" s="103">
        <f t="shared" si="21"/>
        <v>9.9999999999999991E-5</v>
      </c>
      <c r="G70" s="216">
        <v>24.790896</v>
      </c>
      <c r="H70" s="103">
        <f t="shared" si="22"/>
        <v>1E-4</v>
      </c>
      <c r="I70" s="216">
        <v>25.286713920000004</v>
      </c>
      <c r="J70" s="103">
        <f t="shared" si="23"/>
        <v>1.0000000000000002E-4</v>
      </c>
      <c r="K70" s="216">
        <v>25.792448198400002</v>
      </c>
      <c r="L70" s="103">
        <f t="shared" si="24"/>
        <v>1E-4</v>
      </c>
      <c r="M70" s="216">
        <v>26.308297162368</v>
      </c>
      <c r="N70" s="103">
        <f t="shared" si="25"/>
        <v>1E-4</v>
      </c>
      <c r="O70" s="216">
        <v>26.83446310561536</v>
      </c>
      <c r="P70" s="103">
        <f t="shared" si="26"/>
        <v>1E-4</v>
      </c>
      <c r="Q70" s="216">
        <v>27.371152367727667</v>
      </c>
      <c r="R70" s="103">
        <f t="shared" si="27"/>
        <v>9.9999999999999991E-5</v>
      </c>
      <c r="S70" s="216">
        <v>27.91857541508222</v>
      </c>
      <c r="T70" s="103">
        <f t="shared" si="28"/>
        <v>1E-4</v>
      </c>
      <c r="U70" s="216">
        <v>28.476946923383871</v>
      </c>
      <c r="V70" s="103">
        <f t="shared" si="29"/>
        <v>1.0000000000000002E-4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1464.9228000000001</v>
      </c>
      <c r="D75" s="103">
        <f t="shared" si="20"/>
        <v>7.4999999999999997E-3</v>
      </c>
      <c r="E75" s="216">
        <v>1822.86</v>
      </c>
      <c r="F75" s="103">
        <f t="shared" si="21"/>
        <v>7.4999999999999997E-3</v>
      </c>
      <c r="G75" s="216">
        <v>1859.3171999999997</v>
      </c>
      <c r="H75" s="103">
        <f t="shared" si="22"/>
        <v>7.4999999999999989E-3</v>
      </c>
      <c r="I75" s="216">
        <v>1896.5035439999999</v>
      </c>
      <c r="J75" s="103">
        <f t="shared" si="23"/>
        <v>7.4999999999999997E-3</v>
      </c>
      <c r="K75" s="216">
        <v>1934.4336148799998</v>
      </c>
      <c r="L75" s="103">
        <f t="shared" si="24"/>
        <v>7.4999999999999989E-3</v>
      </c>
      <c r="M75" s="216">
        <v>1973.1222871775997</v>
      </c>
      <c r="N75" s="103">
        <f t="shared" si="25"/>
        <v>7.4999999999999997E-3</v>
      </c>
      <c r="O75" s="216">
        <v>2012.5847329211517</v>
      </c>
      <c r="P75" s="103">
        <f t="shared" si="26"/>
        <v>7.4999999999999997E-3</v>
      </c>
      <c r="Q75" s="216">
        <v>2052.8364275795748</v>
      </c>
      <c r="R75" s="103">
        <f t="shared" si="27"/>
        <v>7.4999999999999989E-3</v>
      </c>
      <c r="S75" s="216">
        <v>2093.8931561311665</v>
      </c>
      <c r="T75" s="103">
        <f t="shared" si="28"/>
        <v>7.5000000000000006E-3</v>
      </c>
      <c r="U75" s="216">
        <v>2135.7710192537897</v>
      </c>
      <c r="V75" s="103">
        <f t="shared" si="29"/>
        <v>7.4999999999999989E-3</v>
      </c>
      <c r="X75" s="235"/>
    </row>
    <row r="76" spans="1:24" ht="12.75" customHeight="1" x14ac:dyDescent="0.3">
      <c r="A76" s="38" t="s">
        <v>137</v>
      </c>
      <c r="B76" s="50"/>
      <c r="C76" s="216">
        <v>78.129216000000014</v>
      </c>
      <c r="D76" s="103">
        <f t="shared" si="20"/>
        <v>4.0000000000000007E-4</v>
      </c>
      <c r="E76" s="216">
        <v>97.219199999999987</v>
      </c>
      <c r="F76" s="103">
        <f t="shared" si="21"/>
        <v>3.9999999999999996E-4</v>
      </c>
      <c r="G76" s="216">
        <v>99.163584</v>
      </c>
      <c r="H76" s="103">
        <f t="shared" si="22"/>
        <v>4.0000000000000002E-4</v>
      </c>
      <c r="I76" s="216">
        <v>101.14685568000002</v>
      </c>
      <c r="J76" s="103">
        <f t="shared" si="23"/>
        <v>4.0000000000000007E-4</v>
      </c>
      <c r="K76" s="216">
        <v>103.16979279360001</v>
      </c>
      <c r="L76" s="103">
        <f t="shared" si="24"/>
        <v>4.0000000000000002E-4</v>
      </c>
      <c r="M76" s="216">
        <v>105.233188649472</v>
      </c>
      <c r="N76" s="103">
        <f t="shared" si="25"/>
        <v>4.0000000000000002E-4</v>
      </c>
      <c r="O76" s="216">
        <v>107.33785242246144</v>
      </c>
      <c r="P76" s="103">
        <f t="shared" si="26"/>
        <v>4.0000000000000002E-4</v>
      </c>
      <c r="Q76" s="216">
        <v>109.48460947091067</v>
      </c>
      <c r="R76" s="103">
        <f t="shared" si="27"/>
        <v>3.9999999999999996E-4</v>
      </c>
      <c r="S76" s="216">
        <v>111.67430166032888</v>
      </c>
      <c r="T76" s="103">
        <f t="shared" si="28"/>
        <v>4.0000000000000002E-4</v>
      </c>
      <c r="U76" s="216">
        <v>113.90778769353548</v>
      </c>
      <c r="V76" s="103">
        <f t="shared" si="29"/>
        <v>4.0000000000000007E-4</v>
      </c>
      <c r="X76" s="235"/>
    </row>
    <row r="77" spans="1:24" ht="12.75" customHeight="1" x14ac:dyDescent="0.3">
      <c r="A77" s="38" t="s">
        <v>136</v>
      </c>
      <c r="B77" s="50"/>
      <c r="C77" s="216">
        <v>253.91995200000002</v>
      </c>
      <c r="D77" s="103">
        <f t="shared" si="20"/>
        <v>1.3000000000000002E-3</v>
      </c>
      <c r="E77" s="216">
        <v>315.96239999999995</v>
      </c>
      <c r="F77" s="103">
        <f t="shared" si="21"/>
        <v>1.2999999999999997E-3</v>
      </c>
      <c r="G77" s="216">
        <v>322.28164799999996</v>
      </c>
      <c r="H77" s="103">
        <f t="shared" si="22"/>
        <v>1.2999999999999999E-3</v>
      </c>
      <c r="I77" s="216">
        <v>328.72728095999997</v>
      </c>
      <c r="J77" s="103">
        <f t="shared" si="23"/>
        <v>1.2999999999999999E-3</v>
      </c>
      <c r="K77" s="216">
        <v>335.3018265792</v>
      </c>
      <c r="L77" s="103">
        <f t="shared" si="24"/>
        <v>1.2999999999999999E-3</v>
      </c>
      <c r="M77" s="216">
        <v>342.00786311078394</v>
      </c>
      <c r="N77" s="103">
        <f t="shared" si="25"/>
        <v>1.2999999999999999E-3</v>
      </c>
      <c r="O77" s="216">
        <v>348.8480203729996</v>
      </c>
      <c r="P77" s="103">
        <f t="shared" si="26"/>
        <v>1.2999999999999999E-3</v>
      </c>
      <c r="Q77" s="216">
        <v>355.82498078045967</v>
      </c>
      <c r="R77" s="103">
        <f t="shared" si="27"/>
        <v>1.2999999999999999E-3</v>
      </c>
      <c r="S77" s="216">
        <v>362.94148039606881</v>
      </c>
      <c r="T77" s="103">
        <f t="shared" si="28"/>
        <v>1.2999999999999999E-3</v>
      </c>
      <c r="U77" s="216">
        <v>370.2003100039903</v>
      </c>
      <c r="V77" s="103">
        <f t="shared" si="29"/>
        <v>1.3000000000000002E-3</v>
      </c>
      <c r="X77" s="235"/>
    </row>
    <row r="78" spans="1:24" ht="12.75" customHeight="1" x14ac:dyDescent="0.3">
      <c r="A78" s="38" t="s">
        <v>135</v>
      </c>
      <c r="B78" s="50"/>
      <c r="C78" s="216">
        <v>3906.4608000000007</v>
      </c>
      <c r="D78" s="103">
        <f t="shared" si="20"/>
        <v>2.0000000000000004E-2</v>
      </c>
      <c r="E78" s="216">
        <v>4860.96</v>
      </c>
      <c r="F78" s="103">
        <f t="shared" si="21"/>
        <v>0.02</v>
      </c>
      <c r="G78" s="216">
        <v>4958.1791999999996</v>
      </c>
      <c r="H78" s="103">
        <f t="shared" si="22"/>
        <v>0.02</v>
      </c>
      <c r="I78" s="216">
        <v>5057.3427840000004</v>
      </c>
      <c r="J78" s="103">
        <f t="shared" si="23"/>
        <v>0.02</v>
      </c>
      <c r="K78" s="216">
        <v>5158.4896396799995</v>
      </c>
      <c r="L78" s="103">
        <f t="shared" si="24"/>
        <v>1.9999999999999997E-2</v>
      </c>
      <c r="M78" s="216">
        <v>5261.6594324735988</v>
      </c>
      <c r="N78" s="103">
        <f t="shared" si="25"/>
        <v>1.9999999999999997E-2</v>
      </c>
      <c r="O78" s="216">
        <v>5366.8926211230719</v>
      </c>
      <c r="P78" s="103">
        <f t="shared" si="26"/>
        <v>2.0000000000000004E-2</v>
      </c>
      <c r="Q78" s="216">
        <v>5474.2304735455336</v>
      </c>
      <c r="R78" s="103">
        <f t="shared" si="27"/>
        <v>0.02</v>
      </c>
      <c r="S78" s="216">
        <v>5583.7150830164446</v>
      </c>
      <c r="T78" s="103">
        <f t="shared" si="28"/>
        <v>2.0000000000000004E-2</v>
      </c>
      <c r="U78" s="216">
        <v>5695.3893846767742</v>
      </c>
      <c r="V78" s="103">
        <f t="shared" si="29"/>
        <v>2.0000000000000004E-2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781.29216000000008</v>
      </c>
      <c r="D86" s="103">
        <f t="shared" si="30"/>
        <v>4.0000000000000001E-3</v>
      </c>
      <c r="E86" s="216">
        <v>972.19199999999989</v>
      </c>
      <c r="F86" s="103">
        <f t="shared" si="21"/>
        <v>3.9999999999999992E-3</v>
      </c>
      <c r="G86" s="216">
        <v>991.63583999999992</v>
      </c>
      <c r="H86" s="103">
        <f t="shared" si="22"/>
        <v>4.0000000000000001E-3</v>
      </c>
      <c r="I86" s="216">
        <v>1011.4685568</v>
      </c>
      <c r="J86" s="103">
        <f t="shared" si="23"/>
        <v>4.0000000000000001E-3</v>
      </c>
      <c r="K86" s="216">
        <v>1031.697927936</v>
      </c>
      <c r="L86" s="103">
        <f t="shared" si="24"/>
        <v>4.0000000000000001E-3</v>
      </c>
      <c r="M86" s="216">
        <v>1052.3318864947198</v>
      </c>
      <c r="N86" s="103">
        <f t="shared" si="25"/>
        <v>4.0000000000000001E-3</v>
      </c>
      <c r="O86" s="216">
        <v>1073.3785242246142</v>
      </c>
      <c r="P86" s="103">
        <f t="shared" si="26"/>
        <v>4.0000000000000001E-3</v>
      </c>
      <c r="Q86" s="216">
        <v>1094.8460947091066</v>
      </c>
      <c r="R86" s="103">
        <f t="shared" si="27"/>
        <v>4.0000000000000001E-3</v>
      </c>
      <c r="S86" s="216">
        <v>1116.7430166032889</v>
      </c>
      <c r="T86" s="103">
        <f t="shared" si="28"/>
        <v>4.000000000000001E-3</v>
      </c>
      <c r="U86" s="216">
        <v>1139.0778769353547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996.14750400000014</v>
      </c>
      <c r="D88" s="103">
        <f t="shared" si="30"/>
        <v>5.1000000000000004E-3</v>
      </c>
      <c r="E88" s="216">
        <v>1239.5448000000001</v>
      </c>
      <c r="F88" s="103">
        <f t="shared" si="21"/>
        <v>5.1000000000000004E-3</v>
      </c>
      <c r="G88" s="216">
        <v>1264.3356960000001</v>
      </c>
      <c r="H88" s="103">
        <f t="shared" si="22"/>
        <v>5.1000000000000004E-3</v>
      </c>
      <c r="I88" s="216">
        <v>1289.6224099200001</v>
      </c>
      <c r="J88" s="103">
        <f t="shared" si="23"/>
        <v>5.1000000000000004E-3</v>
      </c>
      <c r="K88" s="216">
        <v>1315.4148581184002</v>
      </c>
      <c r="L88" s="103">
        <f t="shared" si="24"/>
        <v>5.1000000000000004E-3</v>
      </c>
      <c r="M88" s="216">
        <v>1341.723155280768</v>
      </c>
      <c r="N88" s="103">
        <f t="shared" si="25"/>
        <v>5.1000000000000004E-3</v>
      </c>
      <c r="O88" s="216">
        <v>1368.5576183863834</v>
      </c>
      <c r="P88" s="103">
        <f t="shared" si="26"/>
        <v>5.1000000000000012E-3</v>
      </c>
      <c r="Q88" s="216">
        <v>1395.9287707541109</v>
      </c>
      <c r="R88" s="103">
        <f t="shared" si="27"/>
        <v>5.0999999999999995E-3</v>
      </c>
      <c r="S88" s="216">
        <v>1423.8473461691933</v>
      </c>
      <c r="T88" s="103">
        <f t="shared" si="28"/>
        <v>5.1000000000000004E-3</v>
      </c>
      <c r="U88" s="216">
        <v>1452.3242930925774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39.064608000000007</v>
      </c>
      <c r="D90" s="103">
        <f t="shared" si="30"/>
        <v>2.0000000000000004E-4</v>
      </c>
      <c r="E90" s="216">
        <v>48.609599999999993</v>
      </c>
      <c r="F90" s="103">
        <f t="shared" si="21"/>
        <v>1.9999999999999998E-4</v>
      </c>
      <c r="G90" s="216">
        <v>49.581792</v>
      </c>
      <c r="H90" s="103">
        <f t="shared" si="22"/>
        <v>2.0000000000000001E-4</v>
      </c>
      <c r="I90" s="216">
        <v>50.573427840000008</v>
      </c>
      <c r="J90" s="103">
        <f t="shared" si="23"/>
        <v>2.0000000000000004E-4</v>
      </c>
      <c r="K90" s="216">
        <v>51.584896396800005</v>
      </c>
      <c r="L90" s="103">
        <f t="shared" si="24"/>
        <v>2.0000000000000001E-4</v>
      </c>
      <c r="M90" s="216">
        <v>52.616594324735999</v>
      </c>
      <c r="N90" s="103">
        <f t="shared" si="25"/>
        <v>2.0000000000000001E-4</v>
      </c>
      <c r="O90" s="216">
        <v>53.668926211230719</v>
      </c>
      <c r="P90" s="103">
        <f t="shared" si="26"/>
        <v>2.0000000000000001E-4</v>
      </c>
      <c r="Q90" s="216">
        <v>54.742304735455335</v>
      </c>
      <c r="R90" s="103">
        <f t="shared" si="27"/>
        <v>1.9999999999999998E-4</v>
      </c>
      <c r="S90" s="216">
        <v>55.83715083016444</v>
      </c>
      <c r="T90" s="103">
        <f t="shared" si="28"/>
        <v>2.0000000000000001E-4</v>
      </c>
      <c r="U90" s="216">
        <v>56.953893846767741</v>
      </c>
      <c r="V90" s="103">
        <f t="shared" si="29"/>
        <v>2.0000000000000004E-4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683.6306400000002</v>
      </c>
      <c r="D92" s="103">
        <f t="shared" si="30"/>
        <v>3.5000000000000009E-3</v>
      </c>
      <c r="E92" s="216">
        <v>850.66800000000001</v>
      </c>
      <c r="F92" s="103">
        <f t="shared" si="21"/>
        <v>3.5000000000000001E-3</v>
      </c>
      <c r="G92" s="216">
        <v>867.68135999999993</v>
      </c>
      <c r="H92" s="103">
        <f t="shared" si="22"/>
        <v>3.4999999999999996E-3</v>
      </c>
      <c r="I92" s="216">
        <v>885.03498720000005</v>
      </c>
      <c r="J92" s="103">
        <f t="shared" si="23"/>
        <v>3.5000000000000001E-3</v>
      </c>
      <c r="K92" s="216">
        <v>902.73568694400001</v>
      </c>
      <c r="L92" s="103">
        <f t="shared" si="24"/>
        <v>3.5000000000000001E-3</v>
      </c>
      <c r="M92" s="216">
        <v>920.79040068287986</v>
      </c>
      <c r="N92" s="103">
        <f t="shared" si="25"/>
        <v>3.4999999999999996E-3</v>
      </c>
      <c r="O92" s="216">
        <v>939.20620869653749</v>
      </c>
      <c r="P92" s="103">
        <f t="shared" si="26"/>
        <v>3.5000000000000001E-3</v>
      </c>
      <c r="Q92" s="216">
        <v>957.99033287046836</v>
      </c>
      <c r="R92" s="103">
        <f t="shared" si="27"/>
        <v>3.5000000000000001E-3</v>
      </c>
      <c r="S92" s="216">
        <v>977.15013952787774</v>
      </c>
      <c r="T92" s="103">
        <f t="shared" si="28"/>
        <v>3.5000000000000005E-3</v>
      </c>
      <c r="U92" s="216">
        <v>996.69314231843532</v>
      </c>
      <c r="V92" s="103">
        <f t="shared" si="29"/>
        <v>3.5000000000000001E-3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4655.1325999999999</v>
      </c>
      <c r="D97" s="103">
        <f t="shared" si="30"/>
        <v>2.3832992769311803E-2</v>
      </c>
      <c r="E97" s="216">
        <v>5176.5074512000001</v>
      </c>
      <c r="F97" s="103">
        <f t="shared" si="21"/>
        <v>2.1298292729008263E-2</v>
      </c>
      <c r="G97" s="216">
        <v>5357.6852119919995</v>
      </c>
      <c r="H97" s="103">
        <f t="shared" si="22"/>
        <v>2.1611502916199558E-2</v>
      </c>
      <c r="I97" s="216">
        <v>5529.1311387757432</v>
      </c>
      <c r="J97" s="103">
        <f t="shared" si="23"/>
        <v>2.1865755891684258E-2</v>
      </c>
      <c r="K97" s="216">
        <v>5667.3594172451367</v>
      </c>
      <c r="L97" s="103">
        <f t="shared" si="24"/>
        <v>2.1972940969584669E-2</v>
      </c>
      <c r="M97" s="216">
        <v>5809.0434026762641</v>
      </c>
      <c r="N97" s="103">
        <f t="shared" si="25"/>
        <v>2.2080651464533613E-2</v>
      </c>
      <c r="O97" s="216">
        <v>5954.2694877431704</v>
      </c>
      <c r="P97" s="103">
        <f t="shared" si="26"/>
        <v>2.2188889952104857E-2</v>
      </c>
      <c r="Q97" s="216">
        <v>6103.1262249367483</v>
      </c>
      <c r="R97" s="103">
        <f t="shared" si="27"/>
        <v>2.2297659020497518E-2</v>
      </c>
      <c r="S97" s="216">
        <v>6255.704380560167</v>
      </c>
      <c r="T97" s="103">
        <f t="shared" si="28"/>
        <v>2.2406961270597998E-2</v>
      </c>
      <c r="U97" s="216">
        <v>6412.0969900741702</v>
      </c>
      <c r="V97" s="103">
        <f t="shared" si="29"/>
        <v>2.2516799316042099E-2</v>
      </c>
      <c r="X97" s="235"/>
    </row>
    <row r="98" spans="1:24" ht="12.75" customHeight="1" x14ac:dyDescent="0.3">
      <c r="A98" s="145" t="s">
        <v>245</v>
      </c>
      <c r="B98" s="50"/>
      <c r="C98" s="216">
        <v>234.38764800000001</v>
      </c>
      <c r="D98" s="103">
        <f t="shared" si="30"/>
        <v>1.2000000000000001E-3</v>
      </c>
      <c r="E98" s="216">
        <v>291.65759999999995</v>
      </c>
      <c r="F98" s="103">
        <f t="shared" si="21"/>
        <v>1.1999999999999997E-3</v>
      </c>
      <c r="G98" s="216">
        <v>297.49075199999993</v>
      </c>
      <c r="H98" s="103">
        <f t="shared" si="22"/>
        <v>1.1999999999999997E-3</v>
      </c>
      <c r="I98" s="216">
        <v>303.44056703999996</v>
      </c>
      <c r="J98" s="103">
        <f t="shared" si="23"/>
        <v>1.1999999999999999E-3</v>
      </c>
      <c r="K98" s="216">
        <v>309.50937838079994</v>
      </c>
      <c r="L98" s="103">
        <f t="shared" si="24"/>
        <v>1.1999999999999997E-3</v>
      </c>
      <c r="M98" s="216">
        <v>315.69956594841591</v>
      </c>
      <c r="N98" s="103">
        <f t="shared" si="25"/>
        <v>1.1999999999999997E-3</v>
      </c>
      <c r="O98" s="216">
        <v>322.01355726738427</v>
      </c>
      <c r="P98" s="103">
        <f t="shared" si="26"/>
        <v>1.1999999999999999E-3</v>
      </c>
      <c r="Q98" s="216">
        <v>328.45382841273198</v>
      </c>
      <c r="R98" s="103">
        <f t="shared" si="27"/>
        <v>1.1999999999999999E-3</v>
      </c>
      <c r="S98" s="216">
        <v>335.02290498098654</v>
      </c>
      <c r="T98" s="103">
        <f t="shared" si="28"/>
        <v>1.1999999999999997E-3</v>
      </c>
      <c r="U98" s="216">
        <v>341.72336308060642</v>
      </c>
      <c r="V98" s="103">
        <f t="shared" si="29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40179.133193240312</v>
      </c>
      <c r="D105" s="106">
        <f t="shared" si="30"/>
        <v>0.20570606106294634</v>
      </c>
      <c r="E105" s="105">
        <f>SUM(E52:E104)</f>
        <v>48036.592345838915</v>
      </c>
      <c r="F105" s="106">
        <f t="shared" si="21"/>
        <v>0.19764240950692422</v>
      </c>
      <c r="G105" s="105">
        <f>SUM(G52:G104)</f>
        <v>49275.126667855729</v>
      </c>
      <c r="H105" s="106">
        <f t="shared" si="22"/>
        <v>0.19876299213975862</v>
      </c>
      <c r="I105" s="105">
        <f>SUM(I52:I104)</f>
        <v>50233.647229134411</v>
      </c>
      <c r="J105" s="106">
        <f t="shared" si="23"/>
        <v>0.19865628799400128</v>
      </c>
      <c r="K105" s="105">
        <f>SUM(K52:K104)</f>
        <v>51253.119234857135</v>
      </c>
      <c r="L105" s="106">
        <f t="shared" si="24"/>
        <v>0.19871366549080266</v>
      </c>
      <c r="M105" s="105">
        <f>SUM(M52:M104)</f>
        <v>52293.590553321847</v>
      </c>
      <c r="N105" s="106">
        <f t="shared" si="25"/>
        <v>0.19877223611463465</v>
      </c>
      <c r="O105" s="105">
        <f>SUM(O52:O104)</f>
        <v>53355.233179951421</v>
      </c>
      <c r="P105" s="106">
        <f t="shared" si="26"/>
        <v>0.19883100686589236</v>
      </c>
      <c r="Q105" s="105">
        <f>SUM(Q52:Q104)</f>
        <v>54438.751550344961</v>
      </c>
      <c r="R105" s="106">
        <f t="shared" si="27"/>
        <v>0.19889097404072661</v>
      </c>
      <c r="S105" s="105">
        <f>SUM(S52:S104)</f>
        <v>55544.465940852795</v>
      </c>
      <c r="T105" s="106">
        <f t="shared" si="28"/>
        <v>0.19895164819493788</v>
      </c>
      <c r="U105" s="105">
        <f>SUM(U52:U104)</f>
        <v>56672.836972868863</v>
      </c>
      <c r="V105" s="106">
        <f t="shared" si="29"/>
        <v>0.19901303719582356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-37302.57239324032</v>
      </c>
      <c r="D107" s="106">
        <f>IFERROR(C107/C$28,0)</f>
        <v>-0.19097886451716253</v>
      </c>
      <c r="E107" s="105">
        <f>E28-E33-E46-E105</f>
        <v>-27519.174457838919</v>
      </c>
      <c r="F107" s="106">
        <f>IFERROR(E107/E$28,0)</f>
        <v>-0.11322526602909269</v>
      </c>
      <c r="G107" s="105">
        <f>G28-G33-G46-G105</f>
        <v>-30596.596353775749</v>
      </c>
      <c r="H107" s="106">
        <f>IFERROR(G107/G$28,0)</f>
        <v>-0.12341867899319069</v>
      </c>
      <c r="I107" s="105">
        <f>I28-I33-I46-I105</f>
        <v>-32910.335573803881</v>
      </c>
      <c r="J107" s="106">
        <f>IFERROR(I107/I$28,0)</f>
        <v>-0.13014872425860813</v>
      </c>
      <c r="K107" s="105">
        <f>K28-K33-K46-K105</f>
        <v>-34277.079184143295</v>
      </c>
      <c r="L107" s="106">
        <f>IFERROR(K107/K$28,0)</f>
        <v>-0.1328957953912635</v>
      </c>
      <c r="M107" s="105">
        <f>M28-M33-M46-M105</f>
        <v>-35697.06009126018</v>
      </c>
      <c r="N107" s="106">
        <f>IFERROR(M107/M$28,0)</f>
        <v>-0.13568745962898004</v>
      </c>
      <c r="O107" s="105">
        <f>O28-O33-O46-O105</f>
        <v>-37245.290264456606</v>
      </c>
      <c r="P107" s="106">
        <f>IFERROR(O107/O$28,0)</f>
        <v>-0.13879648017501303</v>
      </c>
      <c r="Q107" s="105">
        <f>Q28-Q33-Q46-Q105</f>
        <v>-38682.829837243487</v>
      </c>
      <c r="R107" s="106">
        <f>IFERROR(Q107/Q$28,0)</f>
        <v>-0.14132700486097549</v>
      </c>
      <c r="S107" s="105">
        <f>S28-S33-S46-S105</f>
        <v>-40557.384783310175</v>
      </c>
      <c r="T107" s="106">
        <f>IFERROR(S107/S$28,0)</f>
        <v>-0.14527025172423447</v>
      </c>
      <c r="U107" s="105">
        <f>U28-U33-U46-U105</f>
        <v>-42327.346517141683</v>
      </c>
      <c r="V107" s="106">
        <f>IFERROR(U107/U$28,0)</f>
        <v>-0.1486372349922967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19532.304</v>
      </c>
      <c r="D111" s="103">
        <f t="shared" ref="D111:D116" si="31">IFERROR(C111/C$28,0)</f>
        <v>9.9999999999999992E-2</v>
      </c>
      <c r="E111" s="102">
        <f>E59</f>
        <v>24304.800000000003</v>
      </c>
      <c r="F111" s="103">
        <f t="shared" ref="F111:F116" si="32">IFERROR(E111/E$28,0)</f>
        <v>0.1</v>
      </c>
      <c r="G111" s="102">
        <f>G59</f>
        <v>24790.896000000001</v>
      </c>
      <c r="H111" s="103">
        <f t="shared" ref="H111:H116" si="33">IFERROR(G111/G$28,0)</f>
        <v>0.1</v>
      </c>
      <c r="I111" s="102">
        <f>I59</f>
        <v>25286.713920000002</v>
      </c>
      <c r="J111" s="103">
        <f t="shared" ref="J111:J116" si="34">IFERROR(I111/I$28,0)</f>
        <v>0.1</v>
      </c>
      <c r="K111" s="102">
        <f>K59</f>
        <v>25792.448198400001</v>
      </c>
      <c r="L111" s="103">
        <f t="shared" ref="L111:L116" si="35">IFERROR(K111/K$28,0)</f>
        <v>0.1</v>
      </c>
      <c r="M111" s="102">
        <f>M59</f>
        <v>26308.297162367999</v>
      </c>
      <c r="N111" s="103">
        <f t="shared" ref="N111:N116" si="36">IFERROR(M111/M$28,0)</f>
        <v>0.1</v>
      </c>
      <c r="O111" s="102">
        <f>O59</f>
        <v>26834.463105615359</v>
      </c>
      <c r="P111" s="103">
        <f t="shared" ref="P111:P116" si="37">IFERROR(O111/O$28,0)</f>
        <v>0.1</v>
      </c>
      <c r="Q111" s="102">
        <f>Q59</f>
        <v>27371.152367727671</v>
      </c>
      <c r="R111" s="103">
        <f t="shared" ref="R111:R116" si="38">IFERROR(Q111/Q$28,0)</f>
        <v>0.1</v>
      </c>
      <c r="S111" s="102">
        <f>S59</f>
        <v>27918.575415082218</v>
      </c>
      <c r="T111" s="103">
        <f t="shared" ref="T111:T116" si="39">IFERROR(S111/S$28,0)</f>
        <v>0.1</v>
      </c>
      <c r="U111" s="102">
        <f>U59</f>
        <v>28476.946923383868</v>
      </c>
      <c r="V111" s="103">
        <f t="shared" ref="V111:V116" si="40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19532.304</v>
      </c>
      <c r="D116" s="106">
        <f t="shared" si="31"/>
        <v>9.9999999999999992E-2</v>
      </c>
      <c r="E116" s="108">
        <f>SUM(E111:E115)</f>
        <v>24304.800000000003</v>
      </c>
      <c r="F116" s="106">
        <f t="shared" si="32"/>
        <v>0.1</v>
      </c>
      <c r="G116" s="108">
        <f>SUM(G111:G115)</f>
        <v>24790.896000000001</v>
      </c>
      <c r="H116" s="106">
        <f t="shared" si="33"/>
        <v>0.1</v>
      </c>
      <c r="I116" s="108">
        <f>SUM(I111:I115)</f>
        <v>25286.713920000002</v>
      </c>
      <c r="J116" s="106">
        <f t="shared" si="34"/>
        <v>0.1</v>
      </c>
      <c r="K116" s="108">
        <f>SUM(K111:K115)</f>
        <v>25792.448198400001</v>
      </c>
      <c r="L116" s="106">
        <f t="shared" si="35"/>
        <v>0.1</v>
      </c>
      <c r="M116" s="108">
        <f>SUM(M111:M115)</f>
        <v>26308.297162367999</v>
      </c>
      <c r="N116" s="106">
        <f t="shared" si="36"/>
        <v>0.1</v>
      </c>
      <c r="O116" s="108">
        <f>SUM(O111:O115)</f>
        <v>26834.463105615359</v>
      </c>
      <c r="P116" s="106">
        <f t="shared" si="37"/>
        <v>0.1</v>
      </c>
      <c r="Q116" s="108">
        <f>SUM(Q111:Q115)</f>
        <v>27371.152367727671</v>
      </c>
      <c r="R116" s="106">
        <f t="shared" si="38"/>
        <v>0.1</v>
      </c>
      <c r="S116" s="108">
        <f>SUM(S111:S115)</f>
        <v>27918.575415082218</v>
      </c>
      <c r="T116" s="106">
        <f t="shared" si="39"/>
        <v>0.1</v>
      </c>
      <c r="U116" s="108">
        <f>SUM(U111:U115)</f>
        <v>28476.946923383868</v>
      </c>
      <c r="V116" s="106">
        <f t="shared" si="40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7" zoomScale="70" zoomScaleNormal="70" workbookViewId="0">
      <selection activeCell="W29" sqref="W29"/>
    </sheetView>
  </sheetViews>
  <sheetFormatPr defaultColWidth="9.109375" defaultRowHeight="12.75" customHeight="1" x14ac:dyDescent="0.3"/>
  <cols>
    <col min="1" max="1" width="9.5546875" style="5" customWidth="1"/>
    <col min="2" max="2" width="40.1093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Almazar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436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235</v>
      </c>
      <c r="D8" s="38"/>
      <c r="E8" s="134">
        <f>+C8</f>
        <v>235</v>
      </c>
      <c r="F8" s="38"/>
      <c r="G8" s="134">
        <f>+E8</f>
        <v>235</v>
      </c>
      <c r="H8" s="38"/>
      <c r="I8" s="134">
        <f>+G8</f>
        <v>235</v>
      </c>
      <c r="J8" s="38"/>
      <c r="K8" s="134">
        <f>+I8</f>
        <v>235</v>
      </c>
      <c r="L8" s="38"/>
      <c r="M8" s="134">
        <f>+K8</f>
        <v>235</v>
      </c>
      <c r="N8" s="38"/>
      <c r="O8" s="134">
        <f>+M8</f>
        <v>235</v>
      </c>
      <c r="P8" s="38"/>
      <c r="Q8" s="134">
        <f>+O8</f>
        <v>235</v>
      </c>
      <c r="R8" s="38"/>
      <c r="S8" s="134">
        <f>+Q8</f>
        <v>235</v>
      </c>
      <c r="T8" s="38"/>
      <c r="U8" s="134">
        <f>+S8</f>
        <v>235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f>C12*C10*C8</f>
        <v>0</v>
      </c>
      <c r="D14" s="38"/>
      <c r="E14" s="150">
        <f>E12*E10*E8</f>
        <v>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152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445</v>
      </c>
      <c r="B27" s="50"/>
      <c r="C27" s="137">
        <v>57000</v>
      </c>
      <c r="D27" s="103">
        <f t="shared" si="0"/>
        <v>1</v>
      </c>
      <c r="E27" s="137">
        <v>58140</v>
      </c>
      <c r="F27" s="103">
        <f t="shared" si="1"/>
        <v>1</v>
      </c>
      <c r="G27" s="137">
        <v>59302.8</v>
      </c>
      <c r="H27" s="103">
        <f t="shared" si="2"/>
        <v>1</v>
      </c>
      <c r="I27" s="137">
        <v>60488.856000000007</v>
      </c>
      <c r="J27" s="103">
        <f t="shared" si="3"/>
        <v>1</v>
      </c>
      <c r="K27" s="137">
        <v>61698.633120000006</v>
      </c>
      <c r="L27" s="103">
        <f t="shared" si="4"/>
        <v>1</v>
      </c>
      <c r="M27" s="137">
        <v>62932.605782400009</v>
      </c>
      <c r="N27" s="103">
        <f t="shared" si="5"/>
        <v>1</v>
      </c>
      <c r="O27" s="137">
        <v>64191.25789804801</v>
      </c>
      <c r="P27" s="103">
        <f t="shared" si="6"/>
        <v>1</v>
      </c>
      <c r="Q27" s="137">
        <v>65475.083056008974</v>
      </c>
      <c r="R27" s="103">
        <f t="shared" si="7"/>
        <v>1</v>
      </c>
      <c r="S27" s="137">
        <v>66784.584717129153</v>
      </c>
      <c r="T27" s="103">
        <f t="shared" si="8"/>
        <v>1</v>
      </c>
      <c r="U27" s="137">
        <v>68120.276411471743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57000</v>
      </c>
      <c r="D28" s="106">
        <f t="shared" si="0"/>
        <v>1</v>
      </c>
      <c r="E28" s="105">
        <f>SUM(E19:E27)</f>
        <v>58140</v>
      </c>
      <c r="F28" s="106">
        <f t="shared" si="1"/>
        <v>1</v>
      </c>
      <c r="G28" s="105">
        <f>SUM(G19:G27)</f>
        <v>59302.8</v>
      </c>
      <c r="H28" s="106">
        <f t="shared" si="2"/>
        <v>1</v>
      </c>
      <c r="I28" s="105">
        <f>SUM(I19:I27)</f>
        <v>60488.856000000007</v>
      </c>
      <c r="J28" s="106">
        <f t="shared" si="3"/>
        <v>1</v>
      </c>
      <c r="K28" s="105">
        <f>SUM(K19:K27)</f>
        <v>61698.633120000006</v>
      </c>
      <c r="L28" s="106">
        <f t="shared" si="4"/>
        <v>1</v>
      </c>
      <c r="M28" s="105">
        <f>SUM(M19:M27)</f>
        <v>62932.605782400009</v>
      </c>
      <c r="N28" s="106">
        <f t="shared" si="5"/>
        <v>1</v>
      </c>
      <c r="O28" s="105">
        <f>SUM(O19:O27)</f>
        <v>64191.25789804801</v>
      </c>
      <c r="P28" s="106">
        <f t="shared" si="6"/>
        <v>1</v>
      </c>
      <c r="Q28" s="105">
        <f>SUM(Q19:Q27)</f>
        <v>65475.083056008974</v>
      </c>
      <c r="R28" s="106">
        <f t="shared" si="7"/>
        <v>1</v>
      </c>
      <c r="S28" s="105">
        <f>SUM(S19:S27)</f>
        <v>66784.584717129153</v>
      </c>
      <c r="T28" s="106">
        <f t="shared" si="8"/>
        <v>1</v>
      </c>
      <c r="U28" s="105">
        <f>SUM(U19:U27)</f>
        <v>68120.276411471743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5700</v>
      </c>
      <c r="D59" s="103">
        <f t="shared" si="20"/>
        <v>0.1</v>
      </c>
      <c r="E59" s="216">
        <v>5814</v>
      </c>
      <c r="F59" s="103">
        <f t="shared" si="21"/>
        <v>0.1</v>
      </c>
      <c r="G59" s="216">
        <v>5930.2800000000007</v>
      </c>
      <c r="H59" s="103">
        <f t="shared" si="22"/>
        <v>0.1</v>
      </c>
      <c r="I59" s="216">
        <v>6048.8856000000014</v>
      </c>
      <c r="J59" s="103">
        <f t="shared" si="23"/>
        <v>0.1</v>
      </c>
      <c r="K59" s="216">
        <v>6169.8633120000013</v>
      </c>
      <c r="L59" s="103">
        <f t="shared" si="24"/>
        <v>0.1</v>
      </c>
      <c r="M59" s="216">
        <v>6293.2605782400015</v>
      </c>
      <c r="N59" s="103">
        <f t="shared" si="25"/>
        <v>0.1</v>
      </c>
      <c r="O59" s="216">
        <v>6419.1257898048016</v>
      </c>
      <c r="P59" s="103">
        <f t="shared" si="26"/>
        <v>0.1</v>
      </c>
      <c r="Q59" s="216">
        <v>6547.508305600898</v>
      </c>
      <c r="R59" s="103">
        <f t="shared" si="27"/>
        <v>0.1</v>
      </c>
      <c r="S59" s="216">
        <v>6678.4584717129155</v>
      </c>
      <c r="T59" s="103">
        <f t="shared" si="28"/>
        <v>0.1</v>
      </c>
      <c r="U59" s="216">
        <v>6812.027641147175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266" t="s">
        <v>18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266" t="s">
        <v>18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266" t="s">
        <v>18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144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245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245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245</v>
      </c>
      <c r="B104" s="50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38" t="s">
        <v>99</v>
      </c>
      <c r="B105" s="69"/>
      <c r="C105" s="105">
        <f>SUM(C52:C104)</f>
        <v>5700</v>
      </c>
      <c r="D105" s="106">
        <f t="shared" si="30"/>
        <v>0.1</v>
      </c>
      <c r="E105" s="105">
        <f>SUM(E52:E104)</f>
        <v>5814</v>
      </c>
      <c r="F105" s="106">
        <f t="shared" si="21"/>
        <v>0.1</v>
      </c>
      <c r="G105" s="105">
        <f>SUM(G52:G104)</f>
        <v>5930.2800000000007</v>
      </c>
      <c r="H105" s="106">
        <f t="shared" si="22"/>
        <v>0.1</v>
      </c>
      <c r="I105" s="105">
        <f>SUM(I52:I104)</f>
        <v>6048.8856000000014</v>
      </c>
      <c r="J105" s="106">
        <f t="shared" si="23"/>
        <v>0.1</v>
      </c>
      <c r="K105" s="105">
        <f>SUM(K52:K104)</f>
        <v>6169.8633120000013</v>
      </c>
      <c r="L105" s="106">
        <f t="shared" si="24"/>
        <v>0.1</v>
      </c>
      <c r="M105" s="105">
        <f>SUM(M52:M104)</f>
        <v>6293.2605782400015</v>
      </c>
      <c r="N105" s="106">
        <f t="shared" si="25"/>
        <v>0.1</v>
      </c>
      <c r="O105" s="105">
        <f>SUM(O52:O104)</f>
        <v>6419.1257898048016</v>
      </c>
      <c r="P105" s="106">
        <f t="shared" si="26"/>
        <v>0.1</v>
      </c>
      <c r="Q105" s="105">
        <f>SUM(Q52:Q104)</f>
        <v>6547.508305600898</v>
      </c>
      <c r="R105" s="106">
        <f t="shared" si="27"/>
        <v>0.1</v>
      </c>
      <c r="S105" s="105">
        <f>SUM(S52:S104)</f>
        <v>6678.4584717129155</v>
      </c>
      <c r="T105" s="106">
        <f t="shared" si="28"/>
        <v>0.1</v>
      </c>
      <c r="U105" s="105">
        <f>SUM(U52:U104)</f>
        <v>6812.027641147175</v>
      </c>
      <c r="V105" s="106">
        <f t="shared" si="29"/>
        <v>0.1</v>
      </c>
    </row>
    <row r="106" spans="1:24" ht="12.75" customHeight="1" x14ac:dyDescent="0.3">
      <c r="A106" s="145" t="s">
        <v>78</v>
      </c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145" t="s">
        <v>78</v>
      </c>
      <c r="B107" s="69"/>
      <c r="C107" s="105">
        <f>C28-C33-C46-C105</f>
        <v>51300</v>
      </c>
      <c r="D107" s="106">
        <f>IFERROR(C107/C$28,0)</f>
        <v>0.9</v>
      </c>
      <c r="E107" s="105">
        <f>E28-E33-E46-E105</f>
        <v>52326</v>
      </c>
      <c r="F107" s="106">
        <f>IFERROR(E107/E$28,0)</f>
        <v>0.9</v>
      </c>
      <c r="G107" s="105">
        <f>G28-G33-G46-G105</f>
        <v>53372.520000000004</v>
      </c>
      <c r="H107" s="106">
        <f>IFERROR(G107/G$28,0)</f>
        <v>0.9</v>
      </c>
      <c r="I107" s="105">
        <f>I28-I33-I46-I105</f>
        <v>54439.970400000006</v>
      </c>
      <c r="J107" s="106">
        <f>IFERROR(I107/I$28,0)</f>
        <v>0.9</v>
      </c>
      <c r="K107" s="105">
        <f>K28-K33-K46-K105</f>
        <v>55528.769808000005</v>
      </c>
      <c r="L107" s="106">
        <f>IFERROR(K107/K$28,0)</f>
        <v>0.9</v>
      </c>
      <c r="M107" s="105">
        <f>M28-M33-M46-M105</f>
        <v>56639.34520416001</v>
      </c>
      <c r="N107" s="106">
        <f>IFERROR(M107/M$28,0)</f>
        <v>0.9</v>
      </c>
      <c r="O107" s="105">
        <f>O28-O33-O46-O105</f>
        <v>57772.132108243211</v>
      </c>
      <c r="P107" s="106">
        <f>IFERROR(O107/O$28,0)</f>
        <v>0.9</v>
      </c>
      <c r="Q107" s="105">
        <f>Q28-Q33-Q46-Q105</f>
        <v>58927.574750408079</v>
      </c>
      <c r="R107" s="106">
        <f>IFERROR(Q107/Q$28,0)</f>
        <v>0.9</v>
      </c>
      <c r="S107" s="105">
        <f>S28-S33-S46-S105</f>
        <v>60106.126245416235</v>
      </c>
      <c r="T107" s="106">
        <f>IFERROR(S107/S$28,0)</f>
        <v>0.89999999999999991</v>
      </c>
      <c r="U107" s="105">
        <f>U28-U33-U46-U105</f>
        <v>61308.248770324572</v>
      </c>
      <c r="V107" s="106">
        <f>IFERROR(U107/U$28,0)</f>
        <v>0.9</v>
      </c>
    </row>
    <row r="108" spans="1:24" ht="12.75" customHeight="1" x14ac:dyDescent="0.3">
      <c r="A108" s="145" t="s">
        <v>78</v>
      </c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 t="s">
        <v>36</v>
      </c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26"/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26" t="s">
        <v>19</v>
      </c>
      <c r="B111" s="50"/>
      <c r="C111" s="102">
        <f>C59</f>
        <v>5700</v>
      </c>
      <c r="D111" s="103">
        <f t="shared" ref="D111:D116" si="31">IFERROR(C111/C$28,0)</f>
        <v>0.1</v>
      </c>
      <c r="E111" s="102">
        <f>E59</f>
        <v>5814</v>
      </c>
      <c r="F111" s="103">
        <f t="shared" ref="F111:F116" si="32">IFERROR(E111/E$28,0)</f>
        <v>0.1</v>
      </c>
      <c r="G111" s="102">
        <f>G59</f>
        <v>5930.2800000000007</v>
      </c>
      <c r="H111" s="103">
        <f t="shared" ref="H111:H116" si="33">IFERROR(G111/G$28,0)</f>
        <v>0.1</v>
      </c>
      <c r="I111" s="102">
        <f>I59</f>
        <v>6048.8856000000014</v>
      </c>
      <c r="J111" s="103">
        <f t="shared" ref="J111:J116" si="34">IFERROR(I111/I$28,0)</f>
        <v>0.1</v>
      </c>
      <c r="K111" s="102">
        <f>K59</f>
        <v>6169.8633120000013</v>
      </c>
      <c r="L111" s="103">
        <f t="shared" ref="L111:L116" si="35">IFERROR(K111/K$28,0)</f>
        <v>0.1</v>
      </c>
      <c r="M111" s="102">
        <f>M59</f>
        <v>6293.2605782400015</v>
      </c>
      <c r="N111" s="103">
        <f t="shared" ref="N111:N116" si="36">IFERROR(M111/M$28,0)</f>
        <v>0.1</v>
      </c>
      <c r="O111" s="102">
        <f>O59</f>
        <v>6419.1257898048016</v>
      </c>
      <c r="P111" s="103">
        <f t="shared" ref="P111:P116" si="37">IFERROR(O111/O$28,0)</f>
        <v>0.1</v>
      </c>
      <c r="Q111" s="102">
        <f>Q59</f>
        <v>6547.508305600898</v>
      </c>
      <c r="R111" s="103">
        <f t="shared" ref="R111:R116" si="38">IFERROR(Q111/Q$28,0)</f>
        <v>0.1</v>
      </c>
      <c r="S111" s="102">
        <f>S59</f>
        <v>6678.4584717129155</v>
      </c>
      <c r="T111" s="103">
        <f t="shared" ref="T111:T116" si="39">IFERROR(S111/S$28,0)</f>
        <v>0.1</v>
      </c>
      <c r="U111" s="102">
        <f>U59</f>
        <v>6812.027641147175</v>
      </c>
      <c r="V111" s="103">
        <f t="shared" ref="V111:V116" si="40">IFERROR(U111/U$28,0)</f>
        <v>0.1</v>
      </c>
    </row>
    <row r="112" spans="1:24" ht="12.75" customHeight="1" x14ac:dyDescent="0.3">
      <c r="A112" s="26"/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26"/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55" t="s">
        <v>49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38" t="s">
        <v>141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38" t="s">
        <v>96</v>
      </c>
      <c r="B116" s="57"/>
      <c r="C116" s="108">
        <f>SUM(C111:C115)</f>
        <v>5700</v>
      </c>
      <c r="D116" s="106">
        <f t="shared" si="31"/>
        <v>0.1</v>
      </c>
      <c r="E116" s="108">
        <f>SUM(E111:E115)</f>
        <v>5814</v>
      </c>
      <c r="F116" s="106">
        <f t="shared" si="32"/>
        <v>0.1</v>
      </c>
      <c r="G116" s="108">
        <f>SUM(G111:G115)</f>
        <v>5930.2800000000007</v>
      </c>
      <c r="H116" s="106">
        <f t="shared" si="33"/>
        <v>0.1</v>
      </c>
      <c r="I116" s="108">
        <f>SUM(I111:I115)</f>
        <v>6048.8856000000014</v>
      </c>
      <c r="J116" s="106">
        <f t="shared" si="34"/>
        <v>0.1</v>
      </c>
      <c r="K116" s="108">
        <f>SUM(K111:K115)</f>
        <v>6169.8633120000013</v>
      </c>
      <c r="L116" s="106">
        <f t="shared" si="35"/>
        <v>0.1</v>
      </c>
      <c r="M116" s="108">
        <f>SUM(M111:M115)</f>
        <v>6293.2605782400015</v>
      </c>
      <c r="N116" s="106">
        <f t="shared" si="36"/>
        <v>0.1</v>
      </c>
      <c r="O116" s="108">
        <f>SUM(O111:O115)</f>
        <v>6419.1257898048016</v>
      </c>
      <c r="P116" s="106">
        <f t="shared" si="37"/>
        <v>0.1</v>
      </c>
      <c r="Q116" s="108">
        <f>SUM(Q111:Q115)</f>
        <v>6547.508305600898</v>
      </c>
      <c r="R116" s="106">
        <f t="shared" si="38"/>
        <v>0.1</v>
      </c>
      <c r="S116" s="108">
        <f>SUM(S111:S115)</f>
        <v>6678.4584717129155</v>
      </c>
      <c r="T116" s="106">
        <f t="shared" si="39"/>
        <v>0.1</v>
      </c>
      <c r="U116" s="108">
        <f>SUM(U111:U115)</f>
        <v>6812.027641147175</v>
      </c>
      <c r="V116" s="106">
        <f t="shared" si="40"/>
        <v>0.1</v>
      </c>
    </row>
    <row r="117" spans="1:22" ht="12.75" customHeight="1" x14ac:dyDescent="0.3">
      <c r="A117" s="145" t="s">
        <v>78</v>
      </c>
      <c r="B117" s="38"/>
    </row>
    <row r="118" spans="1:22" ht="12.75" customHeight="1" x14ac:dyDescent="0.3">
      <c r="A118" s="145" t="s">
        <v>78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145" t="s">
        <v>78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55" t="s">
        <v>83</v>
      </c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C41" sqref="C41"/>
    </sheetView>
  </sheetViews>
  <sheetFormatPr defaultColWidth="9.109375" defaultRowHeight="12.75" customHeight="1" x14ac:dyDescent="0.3"/>
  <cols>
    <col min="1" max="1" width="9.5546875" style="5" customWidth="1"/>
    <col min="2" max="2" width="40.88671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205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Burger King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220</v>
      </c>
      <c r="D8" s="38"/>
      <c r="E8" s="134">
        <f>+C8</f>
        <v>220</v>
      </c>
      <c r="F8" s="38"/>
      <c r="G8" s="134">
        <f>+E8</f>
        <v>220</v>
      </c>
      <c r="H8" s="38"/>
      <c r="I8" s="134">
        <f>+G8</f>
        <v>220</v>
      </c>
      <c r="J8" s="38"/>
      <c r="K8" s="134">
        <f>+I8</f>
        <v>220</v>
      </c>
      <c r="L8" s="38"/>
      <c r="M8" s="134">
        <f>+K8</f>
        <v>220</v>
      </c>
      <c r="N8" s="38"/>
      <c r="O8" s="134">
        <f>+M8</f>
        <v>220</v>
      </c>
      <c r="P8" s="38"/>
      <c r="Q8" s="134">
        <f>+O8</f>
        <v>220</v>
      </c>
      <c r="R8" s="38"/>
      <c r="S8" s="134">
        <f>+Q8</f>
        <v>220</v>
      </c>
      <c r="T8" s="38"/>
      <c r="U8" s="134">
        <f>+S8</f>
        <v>220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337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f>C12*C10*C8</f>
        <v>400356.00000000006</v>
      </c>
      <c r="D14" s="38"/>
      <c r="E14" s="150">
        <f>E12*E10*E8</f>
        <v>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346267.90440000006</v>
      </c>
      <c r="D19" s="103">
        <f>IFERROR(C19/C$28,0)</f>
        <v>0.8649</v>
      </c>
      <c r="E19" s="24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49564.072800000009</v>
      </c>
      <c r="D20" s="103">
        <f>IFERROR(C20/C$28,0)</f>
        <v>0.12380000000000001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8" t="s">
        <v>235</v>
      </c>
      <c r="B21" s="239"/>
      <c r="C21" s="136">
        <v>4524.0228000000006</v>
      </c>
      <c r="D21" s="103">
        <f>IFERROR(C21/C$28,0)</f>
        <v>1.1299999999999999E-2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400356.00000000006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117784.73520000002</v>
      </c>
      <c r="D31" s="103">
        <f>IFERROR(C31/C$28,0)</f>
        <v>0.29420000000000002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117784.73520000002</v>
      </c>
      <c r="D33" s="106">
        <f>IFERROR(C33/C$28,0)</f>
        <v>0.29420000000000002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116007</v>
      </c>
      <c r="D37" s="103">
        <f t="shared" si="10"/>
        <v>0.28975961394359018</v>
      </c>
      <c r="E37" s="216"/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>
        <v>0</v>
      </c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21871</v>
      </c>
      <c r="D39" s="103">
        <f t="shared" si="10"/>
        <v>5.4628880296536078E-2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14384.868</v>
      </c>
      <c r="D41" s="103">
        <f t="shared" si="10"/>
        <v>3.5930192129005181E-2</v>
      </c>
      <c r="E41" s="216"/>
      <c r="F41" s="103">
        <f t="shared" si="11"/>
        <v>0</v>
      </c>
      <c r="G41" s="216">
        <v>0</v>
      </c>
      <c r="H41" s="103">
        <f t="shared" si="12"/>
        <v>0</v>
      </c>
      <c r="I41" s="216">
        <v>0</v>
      </c>
      <c r="J41" s="103">
        <f t="shared" si="13"/>
        <v>0</v>
      </c>
      <c r="K41" s="216">
        <v>0</v>
      </c>
      <c r="L41" s="103">
        <f t="shared" si="14"/>
        <v>0</v>
      </c>
      <c r="M41" s="216">
        <v>0</v>
      </c>
      <c r="N41" s="103">
        <f t="shared" si="15"/>
        <v>0</v>
      </c>
      <c r="O41" s="216">
        <v>0</v>
      </c>
      <c r="P41" s="103">
        <f t="shared" si="16"/>
        <v>0</v>
      </c>
      <c r="Q41" s="216">
        <v>0</v>
      </c>
      <c r="R41" s="103">
        <f t="shared" si="17"/>
        <v>0</v>
      </c>
      <c r="S41" s="216">
        <v>0</v>
      </c>
      <c r="T41" s="103">
        <f t="shared" si="18"/>
        <v>0</v>
      </c>
      <c r="U41" s="216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12960.531999999999</v>
      </c>
      <c r="D45" s="103">
        <f t="shared" si="10"/>
        <v>3.2372518458571864E-2</v>
      </c>
      <c r="E45" s="219"/>
      <c r="F45" s="103">
        <f t="shared" si="11"/>
        <v>0</v>
      </c>
      <c r="G45" s="219">
        <v>0</v>
      </c>
      <c r="H45" s="103">
        <f t="shared" si="12"/>
        <v>0</v>
      </c>
      <c r="I45" s="219">
        <v>0</v>
      </c>
      <c r="J45" s="103">
        <f t="shared" si="13"/>
        <v>0</v>
      </c>
      <c r="K45" s="219">
        <v>0</v>
      </c>
      <c r="L45" s="103">
        <f t="shared" si="14"/>
        <v>0</v>
      </c>
      <c r="M45" s="219">
        <v>0</v>
      </c>
      <c r="N45" s="103">
        <f t="shared" si="15"/>
        <v>0</v>
      </c>
      <c r="O45" s="219">
        <v>0</v>
      </c>
      <c r="P45" s="103">
        <f t="shared" si="16"/>
        <v>0</v>
      </c>
      <c r="Q45" s="219">
        <v>0</v>
      </c>
      <c r="R45" s="103">
        <f t="shared" si="17"/>
        <v>0</v>
      </c>
      <c r="S45" s="219">
        <v>0</v>
      </c>
      <c r="T45" s="103">
        <f t="shared" si="18"/>
        <v>0</v>
      </c>
      <c r="U45" s="21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165223.4</v>
      </c>
      <c r="D46" s="106">
        <f t="shared" si="10"/>
        <v>0.41269120482770327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280.24920000000003</v>
      </c>
      <c r="D54" s="103">
        <f t="shared" si="20"/>
        <v>6.9999999999999999E-4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34030.260000000009</v>
      </c>
      <c r="D55" s="103">
        <f t="shared" si="20"/>
        <v>8.5000000000000006E-2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204.18156000000005</v>
      </c>
      <c r="D56" s="103">
        <f t="shared" si="20"/>
        <v>5.1000000000000004E-4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20424.962052000006</v>
      </c>
      <c r="D59" s="103">
        <f t="shared" si="20"/>
        <v>5.1017000000000007E-2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5630.2337697663415</v>
      </c>
      <c r="D63" s="103">
        <f t="shared" si="20"/>
        <v>1.4063068293634517E-2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1921.7088000000001</v>
      </c>
      <c r="D64" s="103">
        <f t="shared" si="20"/>
        <v>4.7999999999999996E-3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200.17800000000003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1120.9968000000001</v>
      </c>
      <c r="D66" s="103">
        <f t="shared" si="20"/>
        <v>2.8E-3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5404.8060000000005</v>
      </c>
      <c r="D67" s="103">
        <f t="shared" si="20"/>
        <v>1.35E-2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680.60520000000008</v>
      </c>
      <c r="D68" s="103">
        <f t="shared" si="20"/>
        <v>1.6999999999999999E-3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40.035600000000009</v>
      </c>
      <c r="D70" s="103">
        <f t="shared" si="20"/>
        <v>1E-4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3002.6700000000005</v>
      </c>
      <c r="D75" s="103">
        <f t="shared" si="20"/>
        <v>7.5000000000000006E-3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160.14240000000004</v>
      </c>
      <c r="D76" s="103">
        <f t="shared" si="20"/>
        <v>4.0000000000000002E-4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520.46280000000013</v>
      </c>
      <c r="D77" s="103">
        <f t="shared" si="20"/>
        <v>1.3000000000000002E-3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8007.1200000000017</v>
      </c>
      <c r="D78" s="103">
        <f t="shared" si="20"/>
        <v>0.02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1601.4240000000002</v>
      </c>
      <c r="D86" s="103">
        <f t="shared" si="3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2041.8156000000004</v>
      </c>
      <c r="D88" s="103">
        <f t="shared" si="30"/>
        <v>5.1000000000000004E-3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80.071200000000019</v>
      </c>
      <c r="D90" s="103">
        <f t="shared" si="30"/>
        <v>2.0000000000000001E-4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1401.2460000000003</v>
      </c>
      <c r="D92" s="103">
        <f t="shared" si="30"/>
        <v>3.5000000000000005E-3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6107.9953999999998</v>
      </c>
      <c r="D97" s="103">
        <f t="shared" si="30"/>
        <v>1.5256410294837592E-2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480.42720000000003</v>
      </c>
      <c r="D98" s="103">
        <f t="shared" si="30"/>
        <v>1.1999999999999999E-3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93341.591581766363</v>
      </c>
      <c r="D105" s="106">
        <f t="shared" si="30"/>
        <v>0.23314647858847212</v>
      </c>
      <c r="E105" s="105">
        <f>SUM(E52:E104)</f>
        <v>0</v>
      </c>
      <c r="F105" s="106">
        <f t="shared" si="21"/>
        <v>0</v>
      </c>
      <c r="G105" s="105">
        <f>SUM(G52:G104)</f>
        <v>0</v>
      </c>
      <c r="H105" s="106">
        <f t="shared" si="22"/>
        <v>0</v>
      </c>
      <c r="I105" s="105">
        <f>SUM(I52:I104)</f>
        <v>0</v>
      </c>
      <c r="J105" s="106">
        <f t="shared" si="23"/>
        <v>0</v>
      </c>
      <c r="K105" s="105">
        <f>SUM(K52:K104)</f>
        <v>0</v>
      </c>
      <c r="L105" s="106">
        <f t="shared" si="24"/>
        <v>0</v>
      </c>
      <c r="M105" s="105">
        <f>SUM(M52:M104)</f>
        <v>0</v>
      </c>
      <c r="N105" s="106">
        <f t="shared" si="25"/>
        <v>0</v>
      </c>
      <c r="O105" s="105">
        <f>SUM(O52:O104)</f>
        <v>0</v>
      </c>
      <c r="P105" s="106">
        <f t="shared" si="26"/>
        <v>0</v>
      </c>
      <c r="Q105" s="105">
        <f>SUM(Q52:Q104)</f>
        <v>0</v>
      </c>
      <c r="R105" s="106">
        <f t="shared" si="27"/>
        <v>0</v>
      </c>
      <c r="S105" s="105">
        <f>SUM(S52:S104)</f>
        <v>0</v>
      </c>
      <c r="T105" s="106">
        <f t="shared" si="28"/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24006.273218233648</v>
      </c>
      <c r="D107" s="106">
        <f>IFERROR(C107/C$28,0)</f>
        <v>5.9962316583824504E-2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20424.962052000006</v>
      </c>
      <c r="D111" s="103">
        <f t="shared" ref="D111:D116" si="31">IFERROR(C111/C$28,0)</f>
        <v>5.1017000000000007E-2</v>
      </c>
      <c r="E111" s="102">
        <f>E59</f>
        <v>0</v>
      </c>
      <c r="F111" s="103">
        <f t="shared" ref="F111:F116" si="32">IFERROR(E111/E$28,0)</f>
        <v>0</v>
      </c>
      <c r="G111" s="102">
        <f>G59</f>
        <v>0</v>
      </c>
      <c r="H111" s="103">
        <f t="shared" ref="H111:H116" si="33">IFERROR(G111/G$28,0)</f>
        <v>0</v>
      </c>
      <c r="I111" s="102">
        <f>I59</f>
        <v>0</v>
      </c>
      <c r="J111" s="103">
        <f t="shared" ref="J111:J116" si="34">IFERROR(I111/I$28,0)</f>
        <v>0</v>
      </c>
      <c r="K111" s="102">
        <f>K59</f>
        <v>0</v>
      </c>
      <c r="L111" s="103">
        <f t="shared" ref="L111:L116" si="35">IFERROR(K111/K$28,0)</f>
        <v>0</v>
      </c>
      <c r="M111" s="102">
        <f>M59</f>
        <v>0</v>
      </c>
      <c r="N111" s="103">
        <f t="shared" ref="N111:N116" si="36">IFERROR(M111/M$28,0)</f>
        <v>0</v>
      </c>
      <c r="O111" s="102">
        <f>O59</f>
        <v>0</v>
      </c>
      <c r="P111" s="103">
        <f t="shared" ref="P111:P116" si="37">IFERROR(O111/O$28,0)</f>
        <v>0</v>
      </c>
      <c r="Q111" s="102">
        <f>Q59</f>
        <v>0</v>
      </c>
      <c r="R111" s="103">
        <f t="shared" ref="R111:R116" si="38">IFERROR(Q111/Q$28,0)</f>
        <v>0</v>
      </c>
      <c r="S111" s="102">
        <f>S59</f>
        <v>0</v>
      </c>
      <c r="T111" s="103">
        <f t="shared" ref="T111:T116" si="39">IFERROR(S111/S$28,0)</f>
        <v>0</v>
      </c>
      <c r="U111" s="102">
        <f>U59</f>
        <v>0</v>
      </c>
      <c r="V111" s="103">
        <f t="shared" ref="V111:V116" si="40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20424.962052000006</v>
      </c>
      <c r="D116" s="106">
        <f t="shared" si="31"/>
        <v>5.1017000000000007E-2</v>
      </c>
      <c r="E116" s="108">
        <f>SUM(E111:E115)</f>
        <v>0</v>
      </c>
      <c r="F116" s="106">
        <f t="shared" si="32"/>
        <v>0</v>
      </c>
      <c r="G116" s="108">
        <f>SUM(G111:G115)</f>
        <v>0</v>
      </c>
      <c r="H116" s="106">
        <f t="shared" si="33"/>
        <v>0</v>
      </c>
      <c r="I116" s="108">
        <f>SUM(I111:I115)</f>
        <v>0</v>
      </c>
      <c r="J116" s="106">
        <f t="shared" si="34"/>
        <v>0</v>
      </c>
      <c r="K116" s="108">
        <f>SUM(K111:K115)</f>
        <v>0</v>
      </c>
      <c r="L116" s="106">
        <f t="shared" si="35"/>
        <v>0</v>
      </c>
      <c r="M116" s="108">
        <f>SUM(M111:M115)</f>
        <v>0</v>
      </c>
      <c r="N116" s="106">
        <f t="shared" si="36"/>
        <v>0</v>
      </c>
      <c r="O116" s="108">
        <f>SUM(O111:O115)</f>
        <v>0</v>
      </c>
      <c r="P116" s="106">
        <f t="shared" si="37"/>
        <v>0</v>
      </c>
      <c r="Q116" s="108">
        <f>SUM(Q111:Q115)</f>
        <v>0</v>
      </c>
      <c r="R116" s="106">
        <f t="shared" si="38"/>
        <v>0</v>
      </c>
      <c r="S116" s="108">
        <f>SUM(S111:S115)</f>
        <v>0</v>
      </c>
      <c r="T116" s="106">
        <f t="shared" si="39"/>
        <v>0</v>
      </c>
      <c r="U116" s="108">
        <f>SUM(U111:U115)</f>
        <v>0</v>
      </c>
      <c r="V116" s="106">
        <f t="shared" si="40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81" zoomScale="70" zoomScaleNormal="70" workbookViewId="0">
      <selection activeCell="T125" sqref="T125"/>
    </sheetView>
  </sheetViews>
  <sheetFormatPr defaultColWidth="9.109375" defaultRowHeight="12.75" customHeight="1" x14ac:dyDescent="0.3"/>
  <cols>
    <col min="1" max="1" width="9.5546875" style="5" customWidth="1"/>
    <col min="2" max="2" width="38.5546875" style="5" customWidth="1"/>
    <col min="3" max="3" width="20" style="5" customWidth="1"/>
    <col min="4" max="4" width="8.6640625" style="5" customWidth="1"/>
    <col min="5" max="5" width="15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Café Bustelo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f>+C8</f>
        <v>190</v>
      </c>
      <c r="F8" s="38"/>
      <c r="G8" s="134">
        <f>+E8</f>
        <v>190</v>
      </c>
      <c r="H8" s="38"/>
      <c r="I8" s="134">
        <f>+G8</f>
        <v>190</v>
      </c>
      <c r="J8" s="38"/>
      <c r="K8" s="134">
        <f>+I8</f>
        <v>190</v>
      </c>
      <c r="L8" s="38"/>
      <c r="M8" s="134">
        <f>+K8</f>
        <v>190</v>
      </c>
      <c r="N8" s="38"/>
      <c r="O8" s="134">
        <f>+M8</f>
        <v>190</v>
      </c>
      <c r="P8" s="38"/>
      <c r="Q8" s="134">
        <f>+O8</f>
        <v>190</v>
      </c>
      <c r="R8" s="38"/>
      <c r="S8" s="134">
        <f>+Q8</f>
        <v>190</v>
      </c>
      <c r="T8" s="38"/>
      <c r="U8" s="134">
        <f>+S8</f>
        <v>190</v>
      </c>
      <c r="V8" s="38"/>
    </row>
    <row r="9" spans="1:22" ht="12.75" customHeight="1" x14ac:dyDescent="0.3">
      <c r="A9" s="38"/>
      <c r="B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658.8</v>
      </c>
      <c r="D10" s="248"/>
      <c r="E10" s="247">
        <v>713.11035653650254</v>
      </c>
      <c r="F10" s="248"/>
      <c r="G10" s="247">
        <v>707.68574526649434</v>
      </c>
      <c r="H10" s="248"/>
      <c r="I10" s="247">
        <v>715.89714653299927</v>
      </c>
      <c r="J10" s="248"/>
      <c r="K10" s="247">
        <v>721.91022874635087</v>
      </c>
      <c r="L10" s="248"/>
      <c r="M10" s="247">
        <v>729.12933103381442</v>
      </c>
      <c r="N10" s="248"/>
      <c r="O10" s="247">
        <v>726.06470931431295</v>
      </c>
      <c r="P10" s="248"/>
      <c r="Q10" s="247">
        <v>733.32535640745596</v>
      </c>
      <c r="R10" s="248"/>
      <c r="S10" s="247">
        <v>733.77942783557216</v>
      </c>
      <c r="T10" s="248"/>
      <c r="U10" s="247">
        <v>727.60140651306597</v>
      </c>
      <c r="V10" s="24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6.02</v>
      </c>
      <c r="D12" s="38"/>
      <c r="E12" s="135">
        <v>6.2</v>
      </c>
      <c r="F12" s="38"/>
      <c r="G12" s="135">
        <v>6.31</v>
      </c>
      <c r="H12" s="38"/>
      <c r="I12" s="135">
        <v>6.3</v>
      </c>
      <c r="J12" s="38"/>
      <c r="K12" s="135">
        <v>6.31</v>
      </c>
      <c r="L12" s="38"/>
      <c r="M12" s="135">
        <v>6.31</v>
      </c>
      <c r="N12" s="38"/>
      <c r="O12" s="135">
        <v>6.4</v>
      </c>
      <c r="P12" s="38"/>
      <c r="Q12" s="135">
        <v>6.4</v>
      </c>
      <c r="R12" s="38"/>
      <c r="S12" s="135">
        <v>6.46</v>
      </c>
      <c r="T12" s="38"/>
      <c r="U12" s="135">
        <v>6.58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753535.44</v>
      </c>
      <c r="D14" s="38"/>
      <c r="E14" s="150">
        <v>840044</v>
      </c>
      <c r="F14" s="38"/>
      <c r="G14" s="243">
        <f>E14*1.01</f>
        <v>848444.44000000006</v>
      </c>
      <c r="H14" s="38"/>
      <c r="I14" s="243">
        <f>G14*1.01</f>
        <v>856928.8844000001</v>
      </c>
      <c r="J14" s="38"/>
      <c r="K14" s="243">
        <f>I14*1.01</f>
        <v>865498.17324400006</v>
      </c>
      <c r="L14" s="38"/>
      <c r="M14" s="243">
        <f>K14*1.01</f>
        <v>874153.15497644013</v>
      </c>
      <c r="N14" s="38"/>
      <c r="O14" s="243">
        <f>M14*1.01</f>
        <v>882894.68652620458</v>
      </c>
      <c r="P14" s="38"/>
      <c r="Q14" s="243">
        <f>O14*1.01</f>
        <v>891723.63339146657</v>
      </c>
      <c r="R14" s="38"/>
      <c r="S14" s="243">
        <f>Q14*1.01</f>
        <v>900640.86972538126</v>
      </c>
      <c r="T14" s="38"/>
      <c r="U14" s="243">
        <f>S14*1.01</f>
        <v>909647.27842263505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660247.75252799992</v>
      </c>
      <c r="D19" s="103">
        <f>IFERROR(C19/C$28,0)</f>
        <v>0.87619999999999998</v>
      </c>
      <c r="E19" s="246">
        <v>392552.56119999994</v>
      </c>
      <c r="F19" s="103">
        <f>IFERROR(E19/E$28,0)</f>
        <v>0.46729999999999994</v>
      </c>
      <c r="G19" s="136">
        <v>400403.61242399993</v>
      </c>
      <c r="H19" s="103">
        <f>IFERROR(G19/G$28,0)</f>
        <v>0.46729999999999994</v>
      </c>
      <c r="I19" s="136">
        <v>408411.68467247993</v>
      </c>
      <c r="J19" s="103">
        <f>IFERROR(I19/I$28,0)</f>
        <v>0.46729999999999988</v>
      </c>
      <c r="K19" s="136">
        <v>416579.91836592951</v>
      </c>
      <c r="L19" s="103">
        <f>IFERROR(K19/K$28,0)</f>
        <v>0.46729999999999988</v>
      </c>
      <c r="M19" s="136">
        <v>424911.51673324808</v>
      </c>
      <c r="N19" s="103">
        <f>IFERROR(M19/M$28,0)</f>
        <v>0.46729999999999988</v>
      </c>
      <c r="O19" s="136">
        <v>433409.74706791306</v>
      </c>
      <c r="P19" s="103">
        <f>IFERROR(O19/O$28,0)</f>
        <v>0.46729999999999988</v>
      </c>
      <c r="Q19" s="136">
        <v>442077.94200927136</v>
      </c>
      <c r="R19" s="103">
        <f>IFERROR(Q19/Q$28,0)</f>
        <v>0.46729999999999988</v>
      </c>
      <c r="S19" s="136">
        <v>450919.50084945682</v>
      </c>
      <c r="T19" s="103">
        <f>IFERROR(S19/S$28,0)</f>
        <v>0.46729999999999988</v>
      </c>
      <c r="U19" s="136">
        <v>459937.89086644596</v>
      </c>
      <c r="V19" s="103">
        <f>IFERROR(U19/U$28,0)</f>
        <v>0.46729999999999988</v>
      </c>
    </row>
    <row r="20" spans="1:24" ht="12.75" customHeight="1" x14ac:dyDescent="0.3">
      <c r="A20" s="38" t="s">
        <v>238</v>
      </c>
      <c r="B20" s="50"/>
      <c r="C20" s="136">
        <v>93287.687472000005</v>
      </c>
      <c r="D20" s="103">
        <f>IFERROR(C20/C$28,0)</f>
        <v>0.12380000000000002</v>
      </c>
      <c r="E20" s="136">
        <v>447491.43880000006</v>
      </c>
      <c r="F20" s="103">
        <f>IFERROR(E20/E$28,0)</f>
        <v>0.53270000000000006</v>
      </c>
      <c r="G20" s="136">
        <v>456441.26757600007</v>
      </c>
      <c r="H20" s="103">
        <f>IFERROR(G20/G$28,0)</f>
        <v>0.53270000000000006</v>
      </c>
      <c r="I20" s="136">
        <v>465570.09292752011</v>
      </c>
      <c r="J20" s="103">
        <f>IFERROR(I20/I$28,0)</f>
        <v>0.53270000000000006</v>
      </c>
      <c r="K20" s="136">
        <v>474881.49478607054</v>
      </c>
      <c r="L20" s="103">
        <f>IFERROR(K20/K$28,0)</f>
        <v>0.53270000000000017</v>
      </c>
      <c r="M20" s="136">
        <v>484379.12468179199</v>
      </c>
      <c r="N20" s="103">
        <f>IFERROR(M20/M$28,0)</f>
        <v>0.53270000000000017</v>
      </c>
      <c r="O20" s="136">
        <v>494066.70717542781</v>
      </c>
      <c r="P20" s="103">
        <f>IFERROR(O20/O$28,0)</f>
        <v>0.53270000000000017</v>
      </c>
      <c r="Q20" s="136">
        <v>503948.04131893639</v>
      </c>
      <c r="R20" s="103">
        <f>IFERROR(Q20/Q$28,0)</f>
        <v>0.53270000000000017</v>
      </c>
      <c r="S20" s="136">
        <v>514027.00214531511</v>
      </c>
      <c r="T20" s="103">
        <f>IFERROR(S20/S$28,0)</f>
        <v>0.53270000000000006</v>
      </c>
      <c r="U20" s="136">
        <v>524307.54218822147</v>
      </c>
      <c r="V20" s="103">
        <f>IFERROR(U20/U$28,0)</f>
        <v>0.53270000000000017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753535.44</v>
      </c>
      <c r="D28" s="106">
        <f t="shared" si="0"/>
        <v>1</v>
      </c>
      <c r="E28" s="105">
        <f>SUM(E19:E27)</f>
        <v>840044</v>
      </c>
      <c r="F28" s="106">
        <f t="shared" si="1"/>
        <v>1</v>
      </c>
      <c r="G28" s="105">
        <f>SUM(G19:G27)</f>
        <v>856844.88</v>
      </c>
      <c r="H28" s="106">
        <f t="shared" si="2"/>
        <v>1</v>
      </c>
      <c r="I28" s="105">
        <f>SUM(I19:I27)</f>
        <v>873981.77760000003</v>
      </c>
      <c r="J28" s="106">
        <f t="shared" si="3"/>
        <v>1</v>
      </c>
      <c r="K28" s="105">
        <f>SUM(K19:K27)</f>
        <v>891461.41315200005</v>
      </c>
      <c r="L28" s="106">
        <f t="shared" si="4"/>
        <v>1</v>
      </c>
      <c r="M28" s="105">
        <f>SUM(M19:M27)</f>
        <v>909290.64141504001</v>
      </c>
      <c r="N28" s="106">
        <f t="shared" si="5"/>
        <v>1</v>
      </c>
      <c r="O28" s="105">
        <f>SUM(O19:O27)</f>
        <v>927476.45424334088</v>
      </c>
      <c r="P28" s="106">
        <f t="shared" si="6"/>
        <v>1</v>
      </c>
      <c r="Q28" s="105">
        <f>SUM(Q19:Q27)</f>
        <v>946025.98332820775</v>
      </c>
      <c r="R28" s="106">
        <f t="shared" si="7"/>
        <v>1</v>
      </c>
      <c r="S28" s="105">
        <f>SUM(S19:S27)</f>
        <v>964946.50299477193</v>
      </c>
      <c r="T28" s="106">
        <f t="shared" si="8"/>
        <v>1</v>
      </c>
      <c r="U28" s="105">
        <f>SUM(U19:U27)</f>
        <v>984245.43305466743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252434.37239999999</v>
      </c>
      <c r="D31" s="103">
        <f>IFERROR(C31/C$28,0)</f>
        <v>0.33500000000000002</v>
      </c>
      <c r="E31" s="216">
        <v>281414.74</v>
      </c>
      <c r="F31" s="103">
        <f>IFERROR(E31/E$28,0)</f>
        <v>0.33499999999999996</v>
      </c>
      <c r="G31" s="216">
        <v>284228.88740000007</v>
      </c>
      <c r="H31" s="103">
        <f>IFERROR(G31/G$28,0)</f>
        <v>0.33171568627450987</v>
      </c>
      <c r="I31" s="216">
        <v>287071.17627400003</v>
      </c>
      <c r="J31" s="103">
        <f>IFERROR(I31/I$28,0)</f>
        <v>0.32846357170319113</v>
      </c>
      <c r="K31" s="216">
        <v>289941.88803674001</v>
      </c>
      <c r="L31" s="103">
        <f>IFERROR(K31/K$28,0)</f>
        <v>0.32524334060806176</v>
      </c>
      <c r="M31" s="216">
        <v>292841.30691710743</v>
      </c>
      <c r="N31" s="103">
        <f>IFERROR(M31/M$28,0)</f>
        <v>0.32205468040602198</v>
      </c>
      <c r="O31" s="216">
        <v>295769.71998627856</v>
      </c>
      <c r="P31" s="103">
        <f>IFERROR(O31/O$28,0)</f>
        <v>0.31889728157851199</v>
      </c>
      <c r="Q31" s="216">
        <v>298727.41718614131</v>
      </c>
      <c r="R31" s="103">
        <f>IFERROR(Q31/Q$28,0)</f>
        <v>0.31577083764146768</v>
      </c>
      <c r="S31" s="216">
        <v>301714.69135800272</v>
      </c>
      <c r="T31" s="103">
        <f>IFERROR(S31/S$28,0)</f>
        <v>0.31267504511557093</v>
      </c>
      <c r="U31" s="216">
        <v>304731.83827158273</v>
      </c>
      <c r="V31" s="103">
        <f>IFERROR(U31/U$28,0)</f>
        <v>0.30960960349679079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252434.37239999999</v>
      </c>
      <c r="D33" s="106">
        <f>IFERROR(C33/C$28,0)</f>
        <v>0.33500000000000002</v>
      </c>
      <c r="E33" s="105">
        <f>SUM(E31:E32)</f>
        <v>281414.74</v>
      </c>
      <c r="F33" s="106">
        <f>IFERROR(E33/E$28,0)</f>
        <v>0.33499999999999996</v>
      </c>
      <c r="G33" s="105">
        <f>SUM(G31:G32)</f>
        <v>284228.88740000007</v>
      </c>
      <c r="H33" s="106">
        <f>IFERROR(G33/G$28,0)</f>
        <v>0.33171568627450987</v>
      </c>
      <c r="I33" s="105">
        <f>SUM(I31:I32)</f>
        <v>287071.17627400003</v>
      </c>
      <c r="J33" s="106">
        <f>IFERROR(I33/I$28,0)</f>
        <v>0.32846357170319113</v>
      </c>
      <c r="K33" s="105">
        <f>SUM(K31:K32)</f>
        <v>289941.88803674001</v>
      </c>
      <c r="L33" s="106">
        <f>IFERROR(K33/K$28,0)</f>
        <v>0.32524334060806176</v>
      </c>
      <c r="M33" s="105">
        <f>SUM(M31:M32)</f>
        <v>292841.30691710743</v>
      </c>
      <c r="N33" s="106">
        <f>IFERROR(M33/M$28,0)</f>
        <v>0.32205468040602198</v>
      </c>
      <c r="O33" s="105">
        <f>SUM(O31:O32)</f>
        <v>295769.71998627856</v>
      </c>
      <c r="P33" s="106">
        <f>IFERROR(O33/O$28,0)</f>
        <v>0.31889728157851199</v>
      </c>
      <c r="Q33" s="105">
        <f>SUM(Q31:Q32)</f>
        <v>298727.41718614131</v>
      </c>
      <c r="R33" s="106">
        <f>IFERROR(Q33/Q$28,0)</f>
        <v>0.31577083764146768</v>
      </c>
      <c r="S33" s="105">
        <f>SUM(S31:S32)</f>
        <v>301714.69135800272</v>
      </c>
      <c r="T33" s="106">
        <f>IFERROR(S33/S$28,0)</f>
        <v>0.31267504511557093</v>
      </c>
      <c r="U33" s="105">
        <f>SUM(U31:U32)</f>
        <v>304731.83827158273</v>
      </c>
      <c r="V33" s="106">
        <f>IFERROR(U33/U$28,0)</f>
        <v>0.30960960349679079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176898</v>
      </c>
      <c r="D37" s="103">
        <f t="shared" si="10"/>
        <v>0.23475737252649989</v>
      </c>
      <c r="E37" s="216">
        <v>196710.57600000003</v>
      </c>
      <c r="F37" s="103">
        <f t="shared" si="11"/>
        <v>0.23416699125283919</v>
      </c>
      <c r="G37" s="216">
        <v>203595.44616000002</v>
      </c>
      <c r="H37" s="103">
        <f t="shared" si="12"/>
        <v>0.23761062347714562</v>
      </c>
      <c r="I37" s="216">
        <v>210110.50043712003</v>
      </c>
      <c r="J37" s="103">
        <f t="shared" si="13"/>
        <v>0.24040604257687676</v>
      </c>
      <c r="K37" s="216">
        <v>215363.26294804801</v>
      </c>
      <c r="L37" s="103">
        <f t="shared" si="14"/>
        <v>0.24158450356990063</v>
      </c>
      <c r="M37" s="216">
        <v>220747.34452174918</v>
      </c>
      <c r="N37" s="103">
        <f t="shared" si="15"/>
        <v>0.24276874133249815</v>
      </c>
      <c r="O37" s="216">
        <v>226266.0281347929</v>
      </c>
      <c r="P37" s="103">
        <f t="shared" si="16"/>
        <v>0.24395878418216724</v>
      </c>
      <c r="Q37" s="216">
        <v>231922.67883816271</v>
      </c>
      <c r="R37" s="103">
        <f t="shared" si="17"/>
        <v>0.24515466057521704</v>
      </c>
      <c r="S37" s="216">
        <v>237720.74580911675</v>
      </c>
      <c r="T37" s="103">
        <f t="shared" si="18"/>
        <v>0.24635639910744847</v>
      </c>
      <c r="U37" s="216">
        <v>243663.76445434464</v>
      </c>
      <c r="V37" s="103">
        <f t="shared" si="19"/>
        <v>0.24756402851483786</v>
      </c>
    </row>
    <row r="38" spans="1:22" ht="12.75" customHeight="1" x14ac:dyDescent="0.3">
      <c r="A38" s="38" t="s">
        <v>24</v>
      </c>
      <c r="B38" s="50"/>
      <c r="C38" s="216">
        <v>10413</v>
      </c>
      <c r="D38" s="103">
        <f t="shared" si="10"/>
        <v>1.3818859004163096E-2</v>
      </c>
      <c r="E38" s="216">
        <v>11579.256000000001</v>
      </c>
      <c r="F38" s="103">
        <f t="shared" si="11"/>
        <v>1.3784106546799931E-2</v>
      </c>
      <c r="G38" s="216">
        <v>11984.52996</v>
      </c>
      <c r="H38" s="103">
        <f t="shared" si="12"/>
        <v>1.3986813996017575E-2</v>
      </c>
      <c r="I38" s="216">
        <v>12368.034918720001</v>
      </c>
      <c r="J38" s="103">
        <f t="shared" si="13"/>
        <v>1.4151364748911901E-2</v>
      </c>
      <c r="K38" s="216">
        <v>12677.235791687999</v>
      </c>
      <c r="L38" s="103">
        <f t="shared" si="14"/>
        <v>1.4220734183955584E-2</v>
      </c>
      <c r="M38" s="216">
        <v>12994.166686480197</v>
      </c>
      <c r="N38" s="103">
        <f t="shared" si="15"/>
        <v>1.4290443665249482E-2</v>
      </c>
      <c r="O38" s="216">
        <v>13319.020853642201</v>
      </c>
      <c r="P38" s="103">
        <f t="shared" si="16"/>
        <v>1.4360494859686978E-2</v>
      </c>
      <c r="Q38" s="216">
        <v>13651.996374983255</v>
      </c>
      <c r="R38" s="103">
        <f t="shared" si="17"/>
        <v>1.4430889442332501E-2</v>
      </c>
      <c r="S38" s="216">
        <v>13993.296284357835</v>
      </c>
      <c r="T38" s="103">
        <f t="shared" si="18"/>
        <v>1.450162909646158E-2</v>
      </c>
      <c r="U38" s="216">
        <v>14343.12869146678</v>
      </c>
      <c r="V38" s="103">
        <f t="shared" si="19"/>
        <v>1.4572715513601094E-2</v>
      </c>
    </row>
    <row r="39" spans="1:22" ht="12.75" customHeight="1" x14ac:dyDescent="0.3">
      <c r="A39" s="38" t="s">
        <v>28</v>
      </c>
      <c r="B39" s="50"/>
      <c r="C39" s="216">
        <v>0</v>
      </c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21935.351999999999</v>
      </c>
      <c r="D41" s="103">
        <f t="shared" si="10"/>
        <v>2.9109914193285985E-2</v>
      </c>
      <c r="E41" s="216">
        <v>24392.111424000002</v>
      </c>
      <c r="F41" s="103">
        <f t="shared" si="11"/>
        <v>2.9036706915352057E-2</v>
      </c>
      <c r="G41" s="216">
        <v>25245.835323840001</v>
      </c>
      <c r="H41" s="103">
        <f t="shared" si="12"/>
        <v>2.9463717311166055E-2</v>
      </c>
      <c r="I41" s="216">
        <v>26053.702054202884</v>
      </c>
      <c r="J41" s="103">
        <f t="shared" si="13"/>
        <v>2.9810349279532716E-2</v>
      </c>
      <c r="K41" s="216">
        <v>26705.044605557952</v>
      </c>
      <c r="L41" s="103">
        <f t="shared" si="14"/>
        <v>2.9956478442667675E-2</v>
      </c>
      <c r="M41" s="216">
        <v>27372.670720696897</v>
      </c>
      <c r="N41" s="103">
        <f t="shared" si="15"/>
        <v>3.0103323925229769E-2</v>
      </c>
      <c r="O41" s="216">
        <v>28056.98748871432</v>
      </c>
      <c r="P41" s="103">
        <f t="shared" si="16"/>
        <v>3.0250889238588739E-2</v>
      </c>
      <c r="Q41" s="216">
        <v>28758.412175932175</v>
      </c>
      <c r="R41" s="103">
        <f t="shared" si="17"/>
        <v>3.0399177911326913E-2</v>
      </c>
      <c r="S41" s="216">
        <v>29477.372480330476</v>
      </c>
      <c r="T41" s="103">
        <f t="shared" si="18"/>
        <v>3.0548193489323607E-2</v>
      </c>
      <c r="U41" s="216">
        <v>30214.306792338735</v>
      </c>
      <c r="V41" s="103">
        <f t="shared" si="19"/>
        <v>3.0697939535839897E-2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17607.234</v>
      </c>
      <c r="D45" s="103">
        <f t="shared" si="10"/>
        <v>2.3366165763882323E-2</v>
      </c>
      <c r="E45" s="219">
        <v>19579.244208000004</v>
      </c>
      <c r="F45" s="103">
        <f t="shared" si="11"/>
        <v>2.3307403193166078E-2</v>
      </c>
      <c r="G45" s="219">
        <v>20264.517755280001</v>
      </c>
      <c r="H45" s="103">
        <f t="shared" si="12"/>
        <v>2.3650159122477341E-2</v>
      </c>
      <c r="I45" s="219">
        <v>20912.982323448963</v>
      </c>
      <c r="J45" s="103">
        <f t="shared" si="13"/>
        <v>2.3928396288624133E-2</v>
      </c>
      <c r="K45" s="219">
        <v>21435.806881535183</v>
      </c>
      <c r="L45" s="103">
        <f t="shared" si="14"/>
        <v>2.4045692348862481E-2</v>
      </c>
      <c r="M45" s="219">
        <v>21971.702053573561</v>
      </c>
      <c r="N45" s="103">
        <f t="shared" si="15"/>
        <v>2.4163563389788277E-2</v>
      </c>
      <c r="O45" s="219">
        <v>22520.994604912899</v>
      </c>
      <c r="P45" s="103">
        <f t="shared" si="16"/>
        <v>2.4282012229934296E-2</v>
      </c>
      <c r="Q45" s="219">
        <v>23084.019470035721</v>
      </c>
      <c r="R45" s="103">
        <f t="shared" si="17"/>
        <v>2.4401041701649657E-2</v>
      </c>
      <c r="S45" s="219">
        <v>23661.119956786613</v>
      </c>
      <c r="T45" s="103">
        <f t="shared" si="18"/>
        <v>2.4520654651167546E-2</v>
      </c>
      <c r="U45" s="219">
        <v>24252.647955706274</v>
      </c>
      <c r="V45" s="103">
        <f t="shared" si="19"/>
        <v>2.4640853938673265E-2</v>
      </c>
    </row>
    <row r="46" spans="1:22" ht="12.75" customHeight="1" x14ac:dyDescent="0.3">
      <c r="A46" s="26" t="s">
        <v>5</v>
      </c>
      <c r="B46" s="69"/>
      <c r="C46" s="105">
        <f>SUM(C36:C45)</f>
        <v>226853.58600000001</v>
      </c>
      <c r="D46" s="106">
        <f t="shared" si="10"/>
        <v>0.30105231148783129</v>
      </c>
      <c r="E46" s="105">
        <f>SUM(E36:E45)</f>
        <v>252261.18763200002</v>
      </c>
      <c r="F46" s="106">
        <f t="shared" si="11"/>
        <v>0.30029520790815722</v>
      </c>
      <c r="G46" s="105">
        <f>SUM(G36:G45)</f>
        <v>261090.32919911999</v>
      </c>
      <c r="H46" s="106">
        <f t="shared" si="12"/>
        <v>0.30471131390680656</v>
      </c>
      <c r="I46" s="105">
        <f>SUM(I36:I45)</f>
        <v>269445.21973349189</v>
      </c>
      <c r="J46" s="106">
        <f t="shared" si="13"/>
        <v>0.30829615289394552</v>
      </c>
      <c r="K46" s="105">
        <f>SUM(K36:K45)</f>
        <v>276181.35022682912</v>
      </c>
      <c r="L46" s="106">
        <f t="shared" si="14"/>
        <v>0.30980740854538635</v>
      </c>
      <c r="M46" s="105">
        <f>SUM(M36:M45)</f>
        <v>283085.88398249983</v>
      </c>
      <c r="N46" s="106">
        <f t="shared" si="15"/>
        <v>0.31132607231276566</v>
      </c>
      <c r="O46" s="105">
        <f>SUM(O36:O45)</f>
        <v>290163.03108206228</v>
      </c>
      <c r="P46" s="106">
        <f t="shared" si="16"/>
        <v>0.31285218051037722</v>
      </c>
      <c r="Q46" s="105">
        <f>SUM(Q36:Q45)</f>
        <v>297417.1068591139</v>
      </c>
      <c r="R46" s="106">
        <f t="shared" si="17"/>
        <v>0.31438576963052617</v>
      </c>
      <c r="S46" s="105">
        <f>SUM(S36:S45)</f>
        <v>304852.53453059169</v>
      </c>
      <c r="T46" s="106">
        <f t="shared" si="18"/>
        <v>0.3159268763444012</v>
      </c>
      <c r="U46" s="105">
        <f>SUM(U36:U45)</f>
        <v>312473.84789385647</v>
      </c>
      <c r="V46" s="106">
        <f t="shared" si="19"/>
        <v>0.31747553750295215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527.47480800000005</v>
      </c>
      <c r="D54" s="103">
        <f t="shared" si="20"/>
        <v>7.000000000000001E-4</v>
      </c>
      <c r="E54" s="216">
        <v>588.0308</v>
      </c>
      <c r="F54" s="103">
        <f t="shared" si="21"/>
        <v>6.9999999999999999E-4</v>
      </c>
      <c r="G54" s="216">
        <v>599.79141600000003</v>
      </c>
      <c r="H54" s="103">
        <f t="shared" si="22"/>
        <v>6.9999999999999999E-4</v>
      </c>
      <c r="I54" s="216">
        <v>611.78724432000001</v>
      </c>
      <c r="J54" s="103">
        <f t="shared" si="23"/>
        <v>6.9999999999999999E-4</v>
      </c>
      <c r="K54" s="216">
        <v>624.02298920639998</v>
      </c>
      <c r="L54" s="103">
        <f t="shared" si="24"/>
        <v>6.9999999999999999E-4</v>
      </c>
      <c r="M54" s="216">
        <v>636.503448990528</v>
      </c>
      <c r="N54" s="103">
        <f t="shared" si="25"/>
        <v>6.9999999999999999E-4</v>
      </c>
      <c r="O54" s="216">
        <v>649.23351797033865</v>
      </c>
      <c r="P54" s="103">
        <f t="shared" si="26"/>
        <v>6.9999999999999999E-4</v>
      </c>
      <c r="Q54" s="216">
        <v>662.21818832974543</v>
      </c>
      <c r="R54" s="103">
        <f t="shared" si="27"/>
        <v>6.9999999999999999E-4</v>
      </c>
      <c r="S54" s="216">
        <v>675.46255209634035</v>
      </c>
      <c r="T54" s="103">
        <f t="shared" si="28"/>
        <v>6.9999999999999999E-4</v>
      </c>
      <c r="U54" s="216">
        <v>688.97180313826709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37676.771999999997</v>
      </c>
      <c r="D55" s="103">
        <f t="shared" si="20"/>
        <v>0.05</v>
      </c>
      <c r="E55" s="216">
        <v>42002.200000000004</v>
      </c>
      <c r="F55" s="103">
        <f t="shared" si="21"/>
        <v>0.05</v>
      </c>
      <c r="G55" s="216">
        <v>42842.244000000006</v>
      </c>
      <c r="H55" s="103">
        <f t="shared" si="22"/>
        <v>5.000000000000001E-2</v>
      </c>
      <c r="I55" s="216">
        <v>43699.088880000003</v>
      </c>
      <c r="J55" s="103">
        <f t="shared" si="23"/>
        <v>0.05</v>
      </c>
      <c r="K55" s="216">
        <v>44573.070657600008</v>
      </c>
      <c r="L55" s="103">
        <f t="shared" si="24"/>
        <v>5.000000000000001E-2</v>
      </c>
      <c r="M55" s="216">
        <v>45464.532070752</v>
      </c>
      <c r="N55" s="103">
        <f t="shared" si="25"/>
        <v>0.05</v>
      </c>
      <c r="O55" s="216">
        <v>46373.82271216705</v>
      </c>
      <c r="P55" s="103">
        <f t="shared" si="26"/>
        <v>5.000000000000001E-2</v>
      </c>
      <c r="Q55" s="216">
        <v>47301.29916641039</v>
      </c>
      <c r="R55" s="103">
        <f t="shared" si="27"/>
        <v>0.05</v>
      </c>
      <c r="S55" s="216">
        <v>48247.325149738601</v>
      </c>
      <c r="T55" s="103">
        <f t="shared" si="28"/>
        <v>0.05</v>
      </c>
      <c r="U55" s="216">
        <v>49212.271652733376</v>
      </c>
      <c r="V55" s="103">
        <f t="shared" si="29"/>
        <v>0.05</v>
      </c>
      <c r="X55" s="235"/>
    </row>
    <row r="56" spans="1:24" ht="12.75" customHeight="1" x14ac:dyDescent="0.3">
      <c r="A56" s="38" t="s">
        <v>88</v>
      </c>
      <c r="B56" s="50"/>
      <c r="C56" s="216">
        <v>384.30307440000001</v>
      </c>
      <c r="D56" s="103">
        <f t="shared" si="20"/>
        <v>5.1000000000000004E-4</v>
      </c>
      <c r="E56" s="216">
        <v>428.42244000000005</v>
      </c>
      <c r="F56" s="103">
        <f t="shared" si="21"/>
        <v>5.1000000000000004E-4</v>
      </c>
      <c r="G56" s="216">
        <v>436.99088880000011</v>
      </c>
      <c r="H56" s="103">
        <f t="shared" si="22"/>
        <v>5.1000000000000015E-4</v>
      </c>
      <c r="I56" s="216">
        <v>445.73070657600005</v>
      </c>
      <c r="J56" s="103">
        <f t="shared" si="23"/>
        <v>5.1000000000000004E-4</v>
      </c>
      <c r="K56" s="216">
        <v>454.64532070752006</v>
      </c>
      <c r="L56" s="103">
        <f t="shared" si="24"/>
        <v>5.1000000000000004E-4</v>
      </c>
      <c r="M56" s="216">
        <v>463.73822712167043</v>
      </c>
      <c r="N56" s="103">
        <f t="shared" si="25"/>
        <v>5.1000000000000004E-4</v>
      </c>
      <c r="O56" s="216">
        <v>473.01299166410388</v>
      </c>
      <c r="P56" s="103">
        <f t="shared" si="26"/>
        <v>5.1000000000000004E-4</v>
      </c>
      <c r="Q56" s="216">
        <v>482.473251497386</v>
      </c>
      <c r="R56" s="103">
        <f t="shared" si="27"/>
        <v>5.1000000000000004E-4</v>
      </c>
      <c r="S56" s="216">
        <v>492.12271652733375</v>
      </c>
      <c r="T56" s="103">
        <f t="shared" si="28"/>
        <v>5.1000000000000004E-4</v>
      </c>
      <c r="U56" s="216">
        <v>501.96517085788037</v>
      </c>
      <c r="V56" s="103">
        <f t="shared" si="29"/>
        <v>5.0999999999999993E-4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37676.771999999997</v>
      </c>
      <c r="D59" s="103">
        <f t="shared" si="20"/>
        <v>0.05</v>
      </c>
      <c r="E59" s="216">
        <v>42002.200000000004</v>
      </c>
      <c r="F59" s="103">
        <f t="shared" si="21"/>
        <v>0.05</v>
      </c>
      <c r="G59" s="216">
        <v>42842.244000000006</v>
      </c>
      <c r="H59" s="103">
        <f t="shared" si="22"/>
        <v>5.000000000000001E-2</v>
      </c>
      <c r="I59" s="216">
        <v>43699.088880000003</v>
      </c>
      <c r="J59" s="103">
        <f t="shared" si="23"/>
        <v>0.05</v>
      </c>
      <c r="K59" s="216">
        <v>44573.070657600008</v>
      </c>
      <c r="L59" s="103">
        <f t="shared" si="24"/>
        <v>5.000000000000001E-2</v>
      </c>
      <c r="M59" s="216">
        <v>45464.532070752</v>
      </c>
      <c r="N59" s="103">
        <f t="shared" si="25"/>
        <v>0.05</v>
      </c>
      <c r="O59" s="216">
        <v>46373.82271216705</v>
      </c>
      <c r="P59" s="103">
        <f t="shared" si="26"/>
        <v>5.000000000000001E-2</v>
      </c>
      <c r="Q59" s="216">
        <v>47301.29916641039</v>
      </c>
      <c r="R59" s="103">
        <f t="shared" si="27"/>
        <v>0.05</v>
      </c>
      <c r="S59" s="216">
        <v>48247.325149738601</v>
      </c>
      <c r="T59" s="103">
        <f t="shared" si="28"/>
        <v>0.05</v>
      </c>
      <c r="U59" s="216">
        <v>49212.271652733376</v>
      </c>
      <c r="V59" s="103">
        <f t="shared" si="29"/>
        <v>0.05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10597.020354393933</v>
      </c>
      <c r="D63" s="103">
        <f t="shared" si="20"/>
        <v>1.4063068293634516E-2</v>
      </c>
      <c r="E63" s="216">
        <v>7169.033594587595</v>
      </c>
      <c r="F63" s="103">
        <f t="shared" si="21"/>
        <v>8.5341167779159136E-3</v>
      </c>
      <c r="G63" s="216">
        <v>8004.2072127817664</v>
      </c>
      <c r="H63" s="103">
        <f t="shared" si="22"/>
        <v>9.341489223559072E-3</v>
      </c>
      <c r="I63" s="216">
        <v>7848.8214105768675</v>
      </c>
      <c r="J63" s="103">
        <f t="shared" si="23"/>
        <v>8.9805321023169894E-3</v>
      </c>
      <c r="K63" s="216">
        <v>7961.3963021562386</v>
      </c>
      <c r="L63" s="103">
        <f t="shared" si="24"/>
        <v>8.9307245212180246E-3</v>
      </c>
      <c r="M63" s="216">
        <v>8075.9418032723679</v>
      </c>
      <c r="N63" s="103">
        <f t="shared" si="25"/>
        <v>8.8815846501010612E-3</v>
      </c>
      <c r="O63" s="216">
        <v>8191.5804786622557</v>
      </c>
      <c r="P63" s="103">
        <f t="shared" si="26"/>
        <v>8.8321169137874859E-3</v>
      </c>
      <c r="Q63" s="216">
        <v>8309.2442288936509</v>
      </c>
      <c r="R63" s="103">
        <f t="shared" si="27"/>
        <v>8.7833150202290995E-3</v>
      </c>
      <c r="S63" s="216">
        <v>8428.505602395966</v>
      </c>
      <c r="T63" s="103">
        <f t="shared" si="28"/>
        <v>8.7346869243399208E-3</v>
      </c>
      <c r="U63" s="216">
        <v>8549.3899636012975</v>
      </c>
      <c r="V63" s="103">
        <f t="shared" si="29"/>
        <v>8.6862378797813965E-3</v>
      </c>
      <c r="X63" s="235"/>
    </row>
    <row r="64" spans="1:24" ht="12.75" customHeight="1" x14ac:dyDescent="0.3">
      <c r="A64" s="38" t="s">
        <v>148</v>
      </c>
      <c r="B64" s="50"/>
      <c r="C64" s="216">
        <v>3616.970112</v>
      </c>
      <c r="D64" s="103">
        <f t="shared" si="20"/>
        <v>4.8000000000000004E-3</v>
      </c>
      <c r="E64" s="216">
        <v>4032.2111999999993</v>
      </c>
      <c r="F64" s="103">
        <f t="shared" si="21"/>
        <v>4.7999999999999987E-3</v>
      </c>
      <c r="G64" s="216">
        <v>4112.8554239999994</v>
      </c>
      <c r="H64" s="103">
        <f t="shared" si="22"/>
        <v>4.7999999999999996E-3</v>
      </c>
      <c r="I64" s="216">
        <v>4195.1125324799996</v>
      </c>
      <c r="J64" s="103">
        <f t="shared" si="23"/>
        <v>4.7999999999999996E-3</v>
      </c>
      <c r="K64" s="216">
        <v>4279.0147831295999</v>
      </c>
      <c r="L64" s="103">
        <f t="shared" si="24"/>
        <v>4.7999999999999996E-3</v>
      </c>
      <c r="M64" s="216">
        <v>4364.595078792192</v>
      </c>
      <c r="N64" s="103">
        <f t="shared" si="25"/>
        <v>4.7999999999999996E-3</v>
      </c>
      <c r="O64" s="216">
        <v>4451.8869803680363</v>
      </c>
      <c r="P64" s="103">
        <f t="shared" si="26"/>
        <v>4.8000000000000004E-3</v>
      </c>
      <c r="Q64" s="216">
        <v>4540.9247199753972</v>
      </c>
      <c r="R64" s="103">
        <f t="shared" si="27"/>
        <v>4.8000000000000004E-3</v>
      </c>
      <c r="S64" s="216">
        <v>4631.7432143749047</v>
      </c>
      <c r="T64" s="103">
        <f t="shared" si="28"/>
        <v>4.7999999999999996E-3</v>
      </c>
      <c r="U64" s="216">
        <v>4724.3780786624029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376.76772</v>
      </c>
      <c r="D65" s="103">
        <f t="shared" si="20"/>
        <v>5.0000000000000001E-4</v>
      </c>
      <c r="E65" s="216">
        <v>420.02199999999993</v>
      </c>
      <c r="F65" s="103">
        <f t="shared" si="21"/>
        <v>4.999999999999999E-4</v>
      </c>
      <c r="G65" s="216">
        <v>428.42243999999999</v>
      </c>
      <c r="H65" s="103">
        <f t="shared" si="22"/>
        <v>5.0000000000000001E-4</v>
      </c>
      <c r="I65" s="216">
        <v>436.99088879999999</v>
      </c>
      <c r="J65" s="103">
        <f t="shared" si="23"/>
        <v>5.0000000000000001E-4</v>
      </c>
      <c r="K65" s="216">
        <v>445.73070657600005</v>
      </c>
      <c r="L65" s="103">
        <f t="shared" si="24"/>
        <v>5.0000000000000001E-4</v>
      </c>
      <c r="M65" s="216">
        <v>454.64532070752006</v>
      </c>
      <c r="N65" s="103">
        <f t="shared" si="25"/>
        <v>5.0000000000000001E-4</v>
      </c>
      <c r="O65" s="216">
        <v>463.73822712167043</v>
      </c>
      <c r="P65" s="103">
        <f t="shared" si="26"/>
        <v>5.0000000000000001E-4</v>
      </c>
      <c r="Q65" s="216">
        <v>473.01299166410394</v>
      </c>
      <c r="R65" s="103">
        <f t="shared" si="27"/>
        <v>5.0000000000000012E-4</v>
      </c>
      <c r="S65" s="216">
        <v>482.473251497386</v>
      </c>
      <c r="T65" s="103">
        <f t="shared" si="28"/>
        <v>5.0000000000000001E-4</v>
      </c>
      <c r="U65" s="216">
        <v>492.12271652733369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2109.8992320000002</v>
      </c>
      <c r="D66" s="103">
        <f t="shared" si="20"/>
        <v>2.8000000000000004E-3</v>
      </c>
      <c r="E66" s="216">
        <v>2352.1232</v>
      </c>
      <c r="F66" s="103">
        <f t="shared" si="21"/>
        <v>2.8E-3</v>
      </c>
      <c r="G66" s="216">
        <v>2399.1656640000001</v>
      </c>
      <c r="H66" s="103">
        <f t="shared" si="22"/>
        <v>2.8E-3</v>
      </c>
      <c r="I66" s="216">
        <v>2447.1489772800001</v>
      </c>
      <c r="J66" s="103">
        <f t="shared" si="23"/>
        <v>2.8E-3</v>
      </c>
      <c r="K66" s="216">
        <v>2496.0919568255999</v>
      </c>
      <c r="L66" s="103">
        <f t="shared" si="24"/>
        <v>2.8E-3</v>
      </c>
      <c r="M66" s="216">
        <v>2546.013795962112</v>
      </c>
      <c r="N66" s="103">
        <f t="shared" si="25"/>
        <v>2.8E-3</v>
      </c>
      <c r="O66" s="216">
        <v>2596.9340718813546</v>
      </c>
      <c r="P66" s="103">
        <f t="shared" si="26"/>
        <v>2.8E-3</v>
      </c>
      <c r="Q66" s="216">
        <v>2648.8727533189817</v>
      </c>
      <c r="R66" s="103">
        <f t="shared" si="27"/>
        <v>2.8E-3</v>
      </c>
      <c r="S66" s="216">
        <v>2701.8502083853614</v>
      </c>
      <c r="T66" s="103">
        <f t="shared" si="28"/>
        <v>2.8E-3</v>
      </c>
      <c r="U66" s="216">
        <v>2755.8872125530684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10172.728439999999</v>
      </c>
      <c r="D67" s="103">
        <f t="shared" si="20"/>
        <v>1.35E-2</v>
      </c>
      <c r="E67" s="216">
        <v>11340.593999999999</v>
      </c>
      <c r="F67" s="103">
        <f t="shared" si="21"/>
        <v>1.3499999999999998E-2</v>
      </c>
      <c r="G67" s="216">
        <v>11567.405880000002</v>
      </c>
      <c r="H67" s="103">
        <f t="shared" si="22"/>
        <v>1.3500000000000002E-2</v>
      </c>
      <c r="I67" s="216">
        <v>11798.753997600001</v>
      </c>
      <c r="J67" s="103">
        <f t="shared" si="23"/>
        <v>1.35E-2</v>
      </c>
      <c r="K67" s="216">
        <v>12034.729077552</v>
      </c>
      <c r="L67" s="103">
        <f t="shared" si="24"/>
        <v>1.3499999999999998E-2</v>
      </c>
      <c r="M67" s="216">
        <v>12275.42365910304</v>
      </c>
      <c r="N67" s="103">
        <f t="shared" si="25"/>
        <v>1.35E-2</v>
      </c>
      <c r="O67" s="216">
        <v>12520.932132285103</v>
      </c>
      <c r="P67" s="103">
        <f t="shared" si="26"/>
        <v>1.3500000000000002E-2</v>
      </c>
      <c r="Q67" s="216">
        <v>12771.350774930806</v>
      </c>
      <c r="R67" s="103">
        <f t="shared" si="27"/>
        <v>1.3500000000000002E-2</v>
      </c>
      <c r="S67" s="216">
        <v>13026.77779042942</v>
      </c>
      <c r="T67" s="103">
        <f t="shared" si="28"/>
        <v>1.3499999999999998E-2</v>
      </c>
      <c r="U67" s="216">
        <v>13287.31334623801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1281.0102479999998</v>
      </c>
      <c r="D68" s="103">
        <f t="shared" si="20"/>
        <v>1.6999999999999999E-3</v>
      </c>
      <c r="E68" s="216">
        <v>1428.0747999999999</v>
      </c>
      <c r="F68" s="103">
        <f t="shared" si="21"/>
        <v>1.6999999999999999E-3</v>
      </c>
      <c r="G68" s="216">
        <v>1456.6362960000001</v>
      </c>
      <c r="H68" s="103">
        <f t="shared" si="22"/>
        <v>1.7000000000000001E-3</v>
      </c>
      <c r="I68" s="216">
        <v>1485.7690219200001</v>
      </c>
      <c r="J68" s="103">
        <f t="shared" si="23"/>
        <v>1.7000000000000001E-3</v>
      </c>
      <c r="K68" s="216">
        <v>1515.4844023583998</v>
      </c>
      <c r="L68" s="103">
        <f t="shared" si="24"/>
        <v>1.6999999999999997E-3</v>
      </c>
      <c r="M68" s="216">
        <v>1545.7940904055681</v>
      </c>
      <c r="N68" s="103">
        <f t="shared" si="25"/>
        <v>1.7000000000000001E-3</v>
      </c>
      <c r="O68" s="216">
        <v>1576.7099722136795</v>
      </c>
      <c r="P68" s="103">
        <f t="shared" si="26"/>
        <v>1.7000000000000001E-3</v>
      </c>
      <c r="Q68" s="216">
        <v>1608.2441716579533</v>
      </c>
      <c r="R68" s="103">
        <f t="shared" si="27"/>
        <v>1.7000000000000001E-3</v>
      </c>
      <c r="S68" s="216">
        <v>1640.4090550911124</v>
      </c>
      <c r="T68" s="103">
        <f t="shared" si="28"/>
        <v>1.7000000000000001E-3</v>
      </c>
      <c r="U68" s="216">
        <v>1673.2172361929343</v>
      </c>
      <c r="V68" s="103">
        <f t="shared" si="29"/>
        <v>1.6999999999999997E-3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75.353543999999999</v>
      </c>
      <c r="D70" s="103">
        <f t="shared" si="20"/>
        <v>1E-4</v>
      </c>
      <c r="E70" s="216">
        <v>84.00439999999999</v>
      </c>
      <c r="F70" s="103">
        <f t="shared" si="21"/>
        <v>9.9999999999999991E-5</v>
      </c>
      <c r="G70" s="216">
        <v>85.684488000000016</v>
      </c>
      <c r="H70" s="103">
        <f t="shared" si="22"/>
        <v>1.0000000000000002E-4</v>
      </c>
      <c r="I70" s="216">
        <v>87.39817776000001</v>
      </c>
      <c r="J70" s="103">
        <f t="shared" si="23"/>
        <v>1E-4</v>
      </c>
      <c r="K70" s="216">
        <v>89.146141315200012</v>
      </c>
      <c r="L70" s="103">
        <f t="shared" si="24"/>
        <v>1E-4</v>
      </c>
      <c r="M70" s="216">
        <v>90.929064141504014</v>
      </c>
      <c r="N70" s="103">
        <f t="shared" si="25"/>
        <v>1.0000000000000002E-4</v>
      </c>
      <c r="O70" s="216">
        <v>92.74764542433411</v>
      </c>
      <c r="P70" s="103">
        <f t="shared" si="26"/>
        <v>1.0000000000000002E-4</v>
      </c>
      <c r="Q70" s="216">
        <v>94.602598332820776</v>
      </c>
      <c r="R70" s="103">
        <f t="shared" si="27"/>
        <v>1E-4</v>
      </c>
      <c r="S70" s="216">
        <v>96.4946502994772</v>
      </c>
      <c r="T70" s="103">
        <f t="shared" si="28"/>
        <v>1E-4</v>
      </c>
      <c r="U70" s="216">
        <v>98.424543305466742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5651.5157999999992</v>
      </c>
      <c r="D75" s="103">
        <f t="shared" si="20"/>
        <v>7.4999999999999997E-3</v>
      </c>
      <c r="E75" s="216">
        <v>6300.329999999999</v>
      </c>
      <c r="F75" s="103">
        <f t="shared" si="21"/>
        <v>7.4999999999999989E-3</v>
      </c>
      <c r="G75" s="216">
        <v>6426.3366000000005</v>
      </c>
      <c r="H75" s="103">
        <f t="shared" si="22"/>
        <v>7.5000000000000006E-3</v>
      </c>
      <c r="I75" s="216">
        <v>6554.8633319999999</v>
      </c>
      <c r="J75" s="103">
        <f t="shared" si="23"/>
        <v>7.4999999999999997E-3</v>
      </c>
      <c r="K75" s="216">
        <v>6685.9605986400002</v>
      </c>
      <c r="L75" s="103">
        <f t="shared" si="24"/>
        <v>7.4999999999999997E-3</v>
      </c>
      <c r="M75" s="216">
        <v>6819.6798106127999</v>
      </c>
      <c r="N75" s="103">
        <f t="shared" si="25"/>
        <v>7.4999999999999997E-3</v>
      </c>
      <c r="O75" s="216">
        <v>6956.0734068250567</v>
      </c>
      <c r="P75" s="103">
        <f t="shared" si="26"/>
        <v>7.5000000000000006E-3</v>
      </c>
      <c r="Q75" s="216">
        <v>7095.1948749615585</v>
      </c>
      <c r="R75" s="103">
        <f t="shared" si="27"/>
        <v>7.5000000000000006E-3</v>
      </c>
      <c r="S75" s="216">
        <v>7237.0987724607894</v>
      </c>
      <c r="T75" s="103">
        <f t="shared" si="28"/>
        <v>7.4999999999999997E-3</v>
      </c>
      <c r="U75" s="216">
        <v>7381.8407479100042</v>
      </c>
      <c r="V75" s="103">
        <f t="shared" si="29"/>
        <v>7.4999999999999989E-3</v>
      </c>
      <c r="X75" s="235"/>
    </row>
    <row r="76" spans="1:24" ht="12.75" customHeight="1" x14ac:dyDescent="0.3">
      <c r="A76" s="38" t="s">
        <v>137</v>
      </c>
      <c r="B76" s="50"/>
      <c r="C76" s="216">
        <v>301.414176</v>
      </c>
      <c r="D76" s="103">
        <f t="shared" si="20"/>
        <v>4.0000000000000002E-4</v>
      </c>
      <c r="E76" s="216">
        <v>336.01759999999996</v>
      </c>
      <c r="F76" s="103">
        <f t="shared" si="21"/>
        <v>3.9999999999999996E-4</v>
      </c>
      <c r="G76" s="216">
        <v>342.73795200000006</v>
      </c>
      <c r="H76" s="103">
        <f t="shared" si="22"/>
        <v>4.0000000000000007E-4</v>
      </c>
      <c r="I76" s="216">
        <v>349.59271104000004</v>
      </c>
      <c r="J76" s="103">
        <f t="shared" si="23"/>
        <v>4.0000000000000002E-4</v>
      </c>
      <c r="K76" s="216">
        <v>356.58456526080005</v>
      </c>
      <c r="L76" s="103">
        <f t="shared" si="24"/>
        <v>4.0000000000000002E-4</v>
      </c>
      <c r="M76" s="216">
        <v>363.71625656601606</v>
      </c>
      <c r="N76" s="103">
        <f t="shared" si="25"/>
        <v>4.0000000000000007E-4</v>
      </c>
      <c r="O76" s="216">
        <v>370.99058169733644</v>
      </c>
      <c r="P76" s="103">
        <f t="shared" si="26"/>
        <v>4.0000000000000007E-4</v>
      </c>
      <c r="Q76" s="216">
        <v>378.4103933312831</v>
      </c>
      <c r="R76" s="103">
        <f t="shared" si="27"/>
        <v>4.0000000000000002E-4</v>
      </c>
      <c r="S76" s="216">
        <v>385.9786011979088</v>
      </c>
      <c r="T76" s="103">
        <f t="shared" si="28"/>
        <v>4.0000000000000002E-4</v>
      </c>
      <c r="U76" s="216">
        <v>393.69817322186697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979.59607199999994</v>
      </c>
      <c r="D77" s="103">
        <f t="shared" si="20"/>
        <v>1.2999999999999999E-3</v>
      </c>
      <c r="E77" s="216">
        <v>1092.0571999999997</v>
      </c>
      <c r="F77" s="103">
        <f t="shared" si="21"/>
        <v>1.2999999999999997E-3</v>
      </c>
      <c r="G77" s="216">
        <v>1113.898344</v>
      </c>
      <c r="H77" s="103">
        <f t="shared" si="22"/>
        <v>1.2999999999999999E-3</v>
      </c>
      <c r="I77" s="216">
        <v>1136.1763108799998</v>
      </c>
      <c r="J77" s="103">
        <f t="shared" si="23"/>
        <v>1.2999999999999997E-3</v>
      </c>
      <c r="K77" s="216">
        <v>1158.8998370976001</v>
      </c>
      <c r="L77" s="103">
        <f t="shared" si="24"/>
        <v>1.2999999999999999E-3</v>
      </c>
      <c r="M77" s="216">
        <v>1182.0778338395521</v>
      </c>
      <c r="N77" s="103">
        <f t="shared" si="25"/>
        <v>1.3000000000000002E-3</v>
      </c>
      <c r="O77" s="216">
        <v>1205.7193905163431</v>
      </c>
      <c r="P77" s="103">
        <f t="shared" si="26"/>
        <v>1.2999999999999999E-3</v>
      </c>
      <c r="Q77" s="216">
        <v>1229.83377832667</v>
      </c>
      <c r="R77" s="103">
        <f t="shared" si="27"/>
        <v>1.2999999999999999E-3</v>
      </c>
      <c r="S77" s="216">
        <v>1254.4304538932035</v>
      </c>
      <c r="T77" s="103">
        <f t="shared" si="28"/>
        <v>1.2999999999999999E-3</v>
      </c>
      <c r="U77" s="216">
        <v>1279.5190629710676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15070.7088</v>
      </c>
      <c r="D78" s="103">
        <f t="shared" si="20"/>
        <v>0.02</v>
      </c>
      <c r="E78" s="216">
        <v>16800.88</v>
      </c>
      <c r="F78" s="103">
        <f t="shared" si="21"/>
        <v>0.02</v>
      </c>
      <c r="G78" s="216">
        <v>17136.8976</v>
      </c>
      <c r="H78" s="103">
        <f t="shared" si="22"/>
        <v>0.02</v>
      </c>
      <c r="I78" s="216">
        <v>17479.635552000003</v>
      </c>
      <c r="J78" s="103">
        <f t="shared" si="23"/>
        <v>2.0000000000000004E-2</v>
      </c>
      <c r="K78" s="216">
        <v>17829.22826304</v>
      </c>
      <c r="L78" s="103">
        <f t="shared" si="24"/>
        <v>0.02</v>
      </c>
      <c r="M78" s="216">
        <v>18185.812828300801</v>
      </c>
      <c r="N78" s="103">
        <f t="shared" si="25"/>
        <v>0.02</v>
      </c>
      <c r="O78" s="216">
        <v>18549.529084866819</v>
      </c>
      <c r="P78" s="103">
        <f t="shared" si="26"/>
        <v>0.02</v>
      </c>
      <c r="Q78" s="216">
        <v>18920.51966656416</v>
      </c>
      <c r="R78" s="103">
        <f t="shared" si="27"/>
        <v>2.0000000000000004E-2</v>
      </c>
      <c r="S78" s="216">
        <v>19298.93005989544</v>
      </c>
      <c r="T78" s="103">
        <f t="shared" si="28"/>
        <v>0.02</v>
      </c>
      <c r="U78" s="216">
        <v>19684.908661093348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3014.14176</v>
      </c>
      <c r="D86" s="103">
        <f t="shared" si="20"/>
        <v>4.0000000000000001E-3</v>
      </c>
      <c r="E86" s="216">
        <v>3360.1759999999995</v>
      </c>
      <c r="F86" s="103">
        <f t="shared" si="21"/>
        <v>3.9999999999999992E-3</v>
      </c>
      <c r="G86" s="216">
        <v>3427.37952</v>
      </c>
      <c r="H86" s="103">
        <f t="shared" si="22"/>
        <v>4.0000000000000001E-3</v>
      </c>
      <c r="I86" s="216">
        <v>3495.9271103999999</v>
      </c>
      <c r="J86" s="103">
        <f t="shared" si="23"/>
        <v>4.0000000000000001E-3</v>
      </c>
      <c r="K86" s="216">
        <v>3565.8456526080004</v>
      </c>
      <c r="L86" s="103">
        <f t="shared" si="24"/>
        <v>4.0000000000000001E-3</v>
      </c>
      <c r="M86" s="216">
        <v>3637.1625656601605</v>
      </c>
      <c r="N86" s="103">
        <f t="shared" si="25"/>
        <v>4.0000000000000001E-3</v>
      </c>
      <c r="O86" s="216">
        <v>3709.9058169733635</v>
      </c>
      <c r="P86" s="103">
        <f t="shared" si="26"/>
        <v>4.0000000000000001E-3</v>
      </c>
      <c r="Q86" s="216">
        <v>3784.1039333128315</v>
      </c>
      <c r="R86" s="103">
        <f t="shared" si="27"/>
        <v>4.000000000000001E-3</v>
      </c>
      <c r="S86" s="216">
        <v>3859.786011979088</v>
      </c>
      <c r="T86" s="103">
        <f t="shared" si="28"/>
        <v>4.0000000000000001E-3</v>
      </c>
      <c r="U86" s="216">
        <v>3936.9817322186695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3843.0307440000001</v>
      </c>
      <c r="D88" s="103">
        <f t="shared" si="20"/>
        <v>5.1000000000000004E-3</v>
      </c>
      <c r="E88" s="216">
        <v>4284.2244000000001</v>
      </c>
      <c r="F88" s="103">
        <f t="shared" si="21"/>
        <v>5.1000000000000004E-3</v>
      </c>
      <c r="G88" s="216">
        <v>4369.9088880000008</v>
      </c>
      <c r="H88" s="103">
        <f t="shared" si="22"/>
        <v>5.1000000000000012E-3</v>
      </c>
      <c r="I88" s="216">
        <v>4457.3070657600001</v>
      </c>
      <c r="J88" s="103">
        <f t="shared" si="23"/>
        <v>5.1000000000000004E-3</v>
      </c>
      <c r="K88" s="216">
        <v>4546.4532070752011</v>
      </c>
      <c r="L88" s="103">
        <f t="shared" si="24"/>
        <v>5.1000000000000012E-3</v>
      </c>
      <c r="M88" s="216">
        <v>4637.3822712167048</v>
      </c>
      <c r="N88" s="103">
        <f t="shared" si="25"/>
        <v>5.1000000000000012E-3</v>
      </c>
      <c r="O88" s="216">
        <v>4730.129916641039</v>
      </c>
      <c r="P88" s="103">
        <f t="shared" si="26"/>
        <v>5.1000000000000004E-3</v>
      </c>
      <c r="Q88" s="216">
        <v>4824.7325149738599</v>
      </c>
      <c r="R88" s="103">
        <f t="shared" si="27"/>
        <v>5.1000000000000004E-3</v>
      </c>
      <c r="S88" s="216">
        <v>4921.2271652733371</v>
      </c>
      <c r="T88" s="103">
        <f t="shared" si="28"/>
        <v>5.1000000000000004E-3</v>
      </c>
      <c r="U88" s="216">
        <v>5019.6517085788037</v>
      </c>
      <c r="V88" s="103">
        <f t="shared" si="29"/>
        <v>5.0999999999999995E-3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150.707088</v>
      </c>
      <c r="D90" s="103">
        <f t="shared" si="20"/>
        <v>2.0000000000000001E-4</v>
      </c>
      <c r="E90" s="216">
        <v>168.00879999999998</v>
      </c>
      <c r="F90" s="103">
        <f t="shared" si="21"/>
        <v>1.9999999999999998E-4</v>
      </c>
      <c r="G90" s="216">
        <v>171.36897600000003</v>
      </c>
      <c r="H90" s="103">
        <f t="shared" si="22"/>
        <v>2.0000000000000004E-4</v>
      </c>
      <c r="I90" s="216">
        <v>174.79635552000002</v>
      </c>
      <c r="J90" s="103">
        <f t="shared" si="23"/>
        <v>2.0000000000000001E-4</v>
      </c>
      <c r="K90" s="216">
        <v>178.29228263040002</v>
      </c>
      <c r="L90" s="103">
        <f t="shared" si="24"/>
        <v>2.0000000000000001E-4</v>
      </c>
      <c r="M90" s="216">
        <v>181.85812828300803</v>
      </c>
      <c r="N90" s="103">
        <f t="shared" si="25"/>
        <v>2.0000000000000004E-4</v>
      </c>
      <c r="O90" s="216">
        <v>185.49529084866822</v>
      </c>
      <c r="P90" s="103">
        <f t="shared" si="26"/>
        <v>2.0000000000000004E-4</v>
      </c>
      <c r="Q90" s="216">
        <v>189.20519666564155</v>
      </c>
      <c r="R90" s="103">
        <f t="shared" si="27"/>
        <v>2.0000000000000001E-4</v>
      </c>
      <c r="S90" s="216">
        <v>192.9893005989544</v>
      </c>
      <c r="T90" s="103">
        <f t="shared" si="28"/>
        <v>2.0000000000000001E-4</v>
      </c>
      <c r="U90" s="216">
        <v>196.84908661093348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2637.3740400000002</v>
      </c>
      <c r="D92" s="103">
        <f t="shared" si="20"/>
        <v>3.5000000000000005E-3</v>
      </c>
      <c r="E92" s="216">
        <v>2940.154</v>
      </c>
      <c r="F92" s="103">
        <f t="shared" si="21"/>
        <v>3.5000000000000001E-3</v>
      </c>
      <c r="G92" s="216">
        <v>2998.9570800000001</v>
      </c>
      <c r="H92" s="103">
        <f t="shared" si="22"/>
        <v>3.5000000000000001E-3</v>
      </c>
      <c r="I92" s="216">
        <v>3058.9362216000004</v>
      </c>
      <c r="J92" s="103">
        <f t="shared" si="23"/>
        <v>3.5000000000000005E-3</v>
      </c>
      <c r="K92" s="216">
        <v>3120.1149460320003</v>
      </c>
      <c r="L92" s="103">
        <f t="shared" si="24"/>
        <v>3.5000000000000001E-3</v>
      </c>
      <c r="M92" s="216">
        <v>3182.5172449526403</v>
      </c>
      <c r="N92" s="103">
        <f t="shared" si="25"/>
        <v>3.5000000000000005E-3</v>
      </c>
      <c r="O92" s="216">
        <v>3246.1675898516933</v>
      </c>
      <c r="P92" s="103">
        <f t="shared" si="26"/>
        <v>3.5000000000000001E-3</v>
      </c>
      <c r="Q92" s="216">
        <v>3311.0909416487275</v>
      </c>
      <c r="R92" s="103">
        <f t="shared" si="27"/>
        <v>3.5000000000000005E-3</v>
      </c>
      <c r="S92" s="216">
        <v>3377.3127604817018</v>
      </c>
      <c r="T92" s="103">
        <f t="shared" si="28"/>
        <v>3.5000000000000001E-3</v>
      </c>
      <c r="U92" s="216">
        <v>3444.8590156913356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8297.8773000000001</v>
      </c>
      <c r="D97" s="103">
        <f t="shared" si="20"/>
        <v>1.101192705680837E-2</v>
      </c>
      <c r="E97" s="216">
        <v>9227.2395576000017</v>
      </c>
      <c r="F97" s="103">
        <f t="shared" si="21"/>
        <v>1.0984233632524012E-2</v>
      </c>
      <c r="G97" s="216">
        <v>9550.1929421160003</v>
      </c>
      <c r="H97" s="103">
        <f t="shared" si="22"/>
        <v>1.1145766480061129E-2</v>
      </c>
      <c r="I97" s="216">
        <v>9855.7991162637136</v>
      </c>
      <c r="J97" s="103">
        <f t="shared" si="23"/>
        <v>1.1276893144532438E-2</v>
      </c>
      <c r="K97" s="216">
        <v>10102.194094170305</v>
      </c>
      <c r="L97" s="103">
        <f t="shared" si="24"/>
        <v>1.133217203249583E-2</v>
      </c>
      <c r="M97" s="216">
        <v>10354.748946524562</v>
      </c>
      <c r="N97" s="103">
        <f t="shared" si="25"/>
        <v>1.1387721895400221E-2</v>
      </c>
      <c r="O97" s="216">
        <v>10613.617670187674</v>
      </c>
      <c r="P97" s="103">
        <f t="shared" si="26"/>
        <v>1.144354406155414E-2</v>
      </c>
      <c r="Q97" s="216">
        <v>10878.958111942366</v>
      </c>
      <c r="R97" s="103">
        <f t="shared" si="27"/>
        <v>1.1499639865777444E-2</v>
      </c>
      <c r="S97" s="216">
        <v>11150.932064740924</v>
      </c>
      <c r="T97" s="103">
        <f t="shared" si="28"/>
        <v>1.1556010649433216E-2</v>
      </c>
      <c r="U97" s="216">
        <v>11429.705366359445</v>
      </c>
      <c r="V97" s="103">
        <f t="shared" si="29"/>
        <v>1.1612657760459846E-2</v>
      </c>
      <c r="X97" s="235"/>
    </row>
    <row r="98" spans="1:24" ht="12.75" customHeight="1" x14ac:dyDescent="0.3">
      <c r="A98" s="145" t="s">
        <v>245</v>
      </c>
      <c r="B98" s="50"/>
      <c r="C98" s="216">
        <v>904.24252799999999</v>
      </c>
      <c r="D98" s="103">
        <f t="shared" si="20"/>
        <v>1.2000000000000001E-3</v>
      </c>
      <c r="E98" s="216">
        <v>1008.0527999999998</v>
      </c>
      <c r="F98" s="103">
        <f t="shared" si="21"/>
        <v>1.1999999999999997E-3</v>
      </c>
      <c r="G98" s="216">
        <v>1028.2138559999999</v>
      </c>
      <c r="H98" s="103">
        <f t="shared" si="22"/>
        <v>1.1999999999999999E-3</v>
      </c>
      <c r="I98" s="216">
        <v>1048.7781331199999</v>
      </c>
      <c r="J98" s="103">
        <f t="shared" si="23"/>
        <v>1.1999999999999999E-3</v>
      </c>
      <c r="K98" s="216">
        <v>1069.7536957824</v>
      </c>
      <c r="L98" s="103">
        <f t="shared" si="24"/>
        <v>1.1999999999999999E-3</v>
      </c>
      <c r="M98" s="216">
        <v>1091.148769698048</v>
      </c>
      <c r="N98" s="103">
        <f t="shared" si="25"/>
        <v>1.1999999999999999E-3</v>
      </c>
      <c r="O98" s="216">
        <v>1112.9717450920091</v>
      </c>
      <c r="P98" s="103">
        <f t="shared" si="26"/>
        <v>1.2000000000000001E-3</v>
      </c>
      <c r="Q98" s="216">
        <v>1135.2311799938493</v>
      </c>
      <c r="R98" s="103">
        <f t="shared" si="27"/>
        <v>1.2000000000000001E-3</v>
      </c>
      <c r="S98" s="216">
        <v>1157.9358035937262</v>
      </c>
      <c r="T98" s="103">
        <f t="shared" si="28"/>
        <v>1.1999999999999999E-3</v>
      </c>
      <c r="U98" s="216">
        <v>1181.0945196656007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145345.67984079389</v>
      </c>
      <c r="D105" s="106">
        <f t="shared" ref="D105" si="30">IFERROR(C105/C$28,0)</f>
        <v>0.19288499535044284</v>
      </c>
      <c r="E105" s="105">
        <f>SUM(E52:E104)</f>
        <v>157364.05679218765</v>
      </c>
      <c r="F105" s="106">
        <f t="shared" ref="F105" si="31">IFERROR(E105/E$28,0)</f>
        <v>0.18732835041043999</v>
      </c>
      <c r="G105" s="105">
        <f>SUM(G52:G104)</f>
        <v>161341.53946769773</v>
      </c>
      <c r="H105" s="106">
        <f t="shared" ref="H105" si="32">IFERROR(G105/G$28,0)</f>
        <v>0.18829725570362016</v>
      </c>
      <c r="I105" s="105">
        <f>SUM(I52:I104)</f>
        <v>164367.50262589657</v>
      </c>
      <c r="J105" s="106">
        <f t="shared" ref="J105" si="33">IFERROR(I105/I$28,0)</f>
        <v>0.18806742524684941</v>
      </c>
      <c r="K105" s="105">
        <f>SUM(K52:K104)</f>
        <v>167659.73013736363</v>
      </c>
      <c r="L105" s="106">
        <f t="shared" ref="L105" si="34">IFERROR(K105/K$28,0)</f>
        <v>0.18807289655371381</v>
      </c>
      <c r="M105" s="105">
        <f>SUM(M52:M104)</f>
        <v>171018.75328565479</v>
      </c>
      <c r="N105" s="106">
        <f t="shared" ref="N105" si="35">IFERROR(M105/M$28,0)</f>
        <v>0.18807930654550128</v>
      </c>
      <c r="O105" s="105">
        <f>SUM(O52:O104)</f>
        <v>174445.02193542497</v>
      </c>
      <c r="P105" s="106">
        <f t="shared" ref="P105" si="36">IFERROR(O105/O$28,0)</f>
        <v>0.18808566097534163</v>
      </c>
      <c r="Q105" s="105">
        <f>SUM(Q52:Q104)</f>
        <v>177940.82260314256</v>
      </c>
      <c r="R105" s="106">
        <f t="shared" ref="R105" si="37">IFERROR(Q105/Q$28,0)</f>
        <v>0.18809295488600655</v>
      </c>
      <c r="S105" s="105">
        <f>SUM(S52:S104)</f>
        <v>181507.11033468955</v>
      </c>
      <c r="T105" s="106">
        <f t="shared" ref="T105" si="38">IFERROR(S105/S$28,0)</f>
        <v>0.18810069757377312</v>
      </c>
      <c r="U105" s="105">
        <f>SUM(U52:U104)</f>
        <v>185145.32145086446</v>
      </c>
      <c r="V105" s="106">
        <f t="shared" si="29"/>
        <v>0.18810889564024122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128901.80175920605</v>
      </c>
      <c r="D107" s="106">
        <f>IFERROR(C107/C$28,0)</f>
        <v>0.17106269316172582</v>
      </c>
      <c r="E107" s="105">
        <f>E28-E33-E46-E105</f>
        <v>149004.01557581234</v>
      </c>
      <c r="F107" s="106">
        <f>IFERROR(E107/E$28,0)</f>
        <v>0.17737644168140282</v>
      </c>
      <c r="G107" s="105">
        <f>G28-G33-G46-G105</f>
        <v>150184.12393318227</v>
      </c>
      <c r="H107" s="106">
        <f>IFERROR(G107/G$28,0)</f>
        <v>0.17527574411506347</v>
      </c>
      <c r="I107" s="105">
        <f>I28-I33-I46-I105</f>
        <v>153097.87896661149</v>
      </c>
      <c r="J107" s="106">
        <f>IFERROR(I107/I$28,0)</f>
        <v>0.17517285015601392</v>
      </c>
      <c r="K107" s="105">
        <f>K28-K33-K46-K105</f>
        <v>157678.44475106729</v>
      </c>
      <c r="L107" s="106">
        <f>IFERROR(K107/K$28,0)</f>
        <v>0.1768763542928381</v>
      </c>
      <c r="M107" s="105">
        <f>M28-M33-M46-M105</f>
        <v>162344.69722977796</v>
      </c>
      <c r="N107" s="106">
        <f>IFERROR(M107/M$28,0)</f>
        <v>0.17853994073571108</v>
      </c>
      <c r="O107" s="105">
        <f>O28-O33-O46-O105</f>
        <v>167098.68123957506</v>
      </c>
      <c r="P107" s="106">
        <f>IFERROR(O107/O$28,0)</f>
        <v>0.18016487693576919</v>
      </c>
      <c r="Q107" s="105">
        <f>Q28-Q33-Q46-Q105</f>
        <v>171940.63667980992</v>
      </c>
      <c r="R107" s="106">
        <f>IFERROR(Q107/Q$28,0)</f>
        <v>0.18175043784199954</v>
      </c>
      <c r="S107" s="105">
        <f>S28-S33-S46-S105</f>
        <v>176872.16677148797</v>
      </c>
      <c r="T107" s="106">
        <f>IFERROR(S107/S$28,0)</f>
        <v>0.18329738096625472</v>
      </c>
      <c r="U107" s="105">
        <f>U28-U33-U46-U105</f>
        <v>181894.42543836377</v>
      </c>
      <c r="V107" s="106">
        <f>IFERROR(U107/U$28,0)</f>
        <v>0.18480596336001581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37676.771999999997</v>
      </c>
      <c r="D111" s="103">
        <f t="shared" ref="D111:D116" si="39">IFERROR(C111/C$28,0)</f>
        <v>0.05</v>
      </c>
      <c r="E111" s="102">
        <f>E59</f>
        <v>42002.200000000004</v>
      </c>
      <c r="F111" s="103">
        <f t="shared" ref="F111:F116" si="40">IFERROR(E111/E$28,0)</f>
        <v>0.05</v>
      </c>
      <c r="G111" s="102">
        <f>G59</f>
        <v>42842.244000000006</v>
      </c>
      <c r="H111" s="103">
        <f t="shared" ref="H111:H116" si="41">IFERROR(G111/G$28,0)</f>
        <v>5.000000000000001E-2</v>
      </c>
      <c r="I111" s="102">
        <f>I59</f>
        <v>43699.088880000003</v>
      </c>
      <c r="J111" s="103">
        <f t="shared" ref="J111:J116" si="42">IFERROR(I111/I$28,0)</f>
        <v>0.05</v>
      </c>
      <c r="K111" s="102">
        <f>K59</f>
        <v>44573.070657600008</v>
      </c>
      <c r="L111" s="103">
        <f t="shared" ref="L111:L116" si="43">IFERROR(K111/K$28,0)</f>
        <v>5.000000000000001E-2</v>
      </c>
      <c r="M111" s="102">
        <f>M59</f>
        <v>45464.532070752</v>
      </c>
      <c r="N111" s="103">
        <f t="shared" ref="N111:N116" si="44">IFERROR(M111/M$28,0)</f>
        <v>0.05</v>
      </c>
      <c r="O111" s="102">
        <f>O59</f>
        <v>46373.82271216705</v>
      </c>
      <c r="P111" s="103">
        <f t="shared" ref="P111:P116" si="45">IFERROR(O111/O$28,0)</f>
        <v>5.000000000000001E-2</v>
      </c>
      <c r="Q111" s="102">
        <f>Q59</f>
        <v>47301.29916641039</v>
      </c>
      <c r="R111" s="103">
        <f t="shared" ref="R111:R116" si="46">IFERROR(Q111/Q$28,0)</f>
        <v>0.05</v>
      </c>
      <c r="S111" s="102">
        <f>S59</f>
        <v>48247.325149738601</v>
      </c>
      <c r="T111" s="103">
        <f t="shared" ref="T111:T116" si="47">IFERROR(S111/S$28,0)</f>
        <v>0.05</v>
      </c>
      <c r="U111" s="102">
        <f>U59</f>
        <v>49212.271652733376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37676.771999999997</v>
      </c>
      <c r="D116" s="106">
        <f t="shared" si="39"/>
        <v>0.05</v>
      </c>
      <c r="E116" s="108">
        <f>SUM(E111:E115)</f>
        <v>42002.200000000004</v>
      </c>
      <c r="F116" s="106">
        <f t="shared" si="40"/>
        <v>0.05</v>
      </c>
      <c r="G116" s="108">
        <f>SUM(G111:G115)</f>
        <v>42842.244000000006</v>
      </c>
      <c r="H116" s="106">
        <f t="shared" si="41"/>
        <v>5.000000000000001E-2</v>
      </c>
      <c r="I116" s="108">
        <f>SUM(I111:I115)</f>
        <v>43699.088880000003</v>
      </c>
      <c r="J116" s="106">
        <f t="shared" si="42"/>
        <v>0.05</v>
      </c>
      <c r="K116" s="108">
        <f>SUM(K111:K115)</f>
        <v>44573.070657600008</v>
      </c>
      <c r="L116" s="106">
        <f t="shared" si="43"/>
        <v>5.000000000000001E-2</v>
      </c>
      <c r="M116" s="108">
        <f>SUM(M111:M115)</f>
        <v>45464.532070752</v>
      </c>
      <c r="N116" s="106">
        <f t="shared" si="44"/>
        <v>0.05</v>
      </c>
      <c r="O116" s="108">
        <f>SUM(O111:O115)</f>
        <v>46373.82271216705</v>
      </c>
      <c r="P116" s="106">
        <f t="shared" si="45"/>
        <v>5.000000000000001E-2</v>
      </c>
      <c r="Q116" s="108">
        <f>SUM(Q111:Q115)</f>
        <v>47301.29916641039</v>
      </c>
      <c r="R116" s="106">
        <f t="shared" si="46"/>
        <v>0.05</v>
      </c>
      <c r="S116" s="108">
        <f>SUM(S111:S115)</f>
        <v>48247.325149738601</v>
      </c>
      <c r="T116" s="106">
        <f t="shared" si="47"/>
        <v>0.05</v>
      </c>
      <c r="U116" s="108">
        <f>SUM(U111:U115)</f>
        <v>49212.271652733376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398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90"/>
  <sheetViews>
    <sheetView topLeftCell="A70" zoomScaleNormal="100" workbookViewId="0">
      <selection activeCell="C99" sqref="C99"/>
    </sheetView>
  </sheetViews>
  <sheetFormatPr defaultColWidth="9.109375" defaultRowHeight="13.8" x14ac:dyDescent="0.3"/>
  <cols>
    <col min="1" max="1" width="3.109375" style="2" customWidth="1"/>
    <col min="2" max="2" width="10.5546875" style="2" customWidth="1"/>
    <col min="3" max="3" width="30.5546875" style="2" customWidth="1"/>
    <col min="4" max="4" width="40.6640625" style="3" customWidth="1"/>
    <col min="5" max="5" width="1.5546875" style="3" customWidth="1"/>
    <col min="6" max="6" width="13.5546875" style="2" customWidth="1"/>
    <col min="7" max="7" width="1.5546875" style="3" customWidth="1"/>
    <col min="8" max="8" width="12.5546875" style="2" customWidth="1"/>
    <col min="9" max="9" width="5.6640625" style="2" customWidth="1"/>
    <col min="10" max="10" width="15.6640625" style="2" customWidth="1"/>
    <col min="11" max="11" width="3.109375" style="2" customWidth="1"/>
    <col min="12" max="12" width="9.6640625" style="2" customWidth="1"/>
    <col min="13" max="14" width="14.6640625" style="2" customWidth="1"/>
    <col min="15" max="15" width="4.6640625" style="2" customWidth="1"/>
    <col min="16" max="16" width="14.6640625" style="2" customWidth="1"/>
    <col min="17" max="17" width="5.6640625" style="2" customWidth="1"/>
    <col min="18" max="18" width="15.6640625" style="2" customWidth="1"/>
    <col min="19" max="16384" width="9.109375" style="2"/>
  </cols>
  <sheetData>
    <row r="1" spans="1:8" customFormat="1" x14ac:dyDescent="0.3">
      <c r="A1" s="1" t="s">
        <v>338</v>
      </c>
    </row>
    <row r="2" spans="1:8" customFormat="1" x14ac:dyDescent="0.3">
      <c r="A2" s="4" t="s">
        <v>105</v>
      </c>
    </row>
    <row r="3" spans="1:8" x14ac:dyDescent="0.3">
      <c r="A3" s="4" t="s">
        <v>276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</row>
    <row r="6" spans="1:8" x14ac:dyDescent="0.3">
      <c r="A6" s="6"/>
    </row>
    <row r="7" spans="1:8" x14ac:dyDescent="0.3">
      <c r="A7" s="65" t="s">
        <v>89</v>
      </c>
      <c r="B7" s="1" t="s">
        <v>186</v>
      </c>
      <c r="C7" s="1"/>
    </row>
    <row r="8" spans="1:8" x14ac:dyDescent="0.3">
      <c r="A8" s="65"/>
      <c r="B8" s="7" t="s">
        <v>165</v>
      </c>
      <c r="C8" s="7"/>
    </row>
    <row r="9" spans="1:8" x14ac:dyDescent="0.3">
      <c r="A9" s="66"/>
      <c r="D9" s="2"/>
      <c r="E9" s="2"/>
      <c r="G9" s="2"/>
    </row>
    <row r="10" spans="1:8" x14ac:dyDescent="0.3">
      <c r="A10" s="66"/>
      <c r="B10" s="269" t="s">
        <v>179</v>
      </c>
      <c r="C10" s="270"/>
      <c r="D10" s="116" t="s">
        <v>180</v>
      </c>
      <c r="E10" s="116"/>
      <c r="F10" s="116" t="s">
        <v>181</v>
      </c>
      <c r="G10" s="118"/>
      <c r="H10" s="116" t="s">
        <v>283</v>
      </c>
    </row>
    <row r="11" spans="1:8" x14ac:dyDescent="0.3">
      <c r="A11" s="66"/>
      <c r="B11" s="271"/>
      <c r="C11" s="272"/>
      <c r="D11" s="110"/>
      <c r="E11" s="110"/>
      <c r="F11" s="110" t="s">
        <v>182</v>
      </c>
      <c r="G11" s="119"/>
      <c r="H11" s="110" t="s">
        <v>282</v>
      </c>
    </row>
    <row r="12" spans="1:8" x14ac:dyDescent="0.3">
      <c r="A12" s="66"/>
      <c r="B12" s="126" t="s">
        <v>184</v>
      </c>
      <c r="C12" s="127"/>
      <c r="D12" s="40"/>
      <c r="E12" s="40"/>
      <c r="F12" s="40"/>
      <c r="G12" s="40"/>
      <c r="H12" s="121"/>
    </row>
    <row r="13" spans="1:8" ht="5.0999999999999996" customHeight="1" x14ac:dyDescent="0.3">
      <c r="A13" s="66"/>
      <c r="B13" s="122"/>
      <c r="C13" s="22"/>
      <c r="D13" s="10"/>
      <c r="E13" s="10"/>
      <c r="F13" s="10"/>
      <c r="G13" s="10"/>
      <c r="H13" s="123"/>
    </row>
    <row r="14" spans="1:8" x14ac:dyDescent="0.3">
      <c r="A14" s="66"/>
      <c r="B14" s="122" t="s">
        <v>190</v>
      </c>
      <c r="C14" s="22"/>
      <c r="D14" s="10"/>
      <c r="E14" s="10"/>
      <c r="F14" s="10"/>
      <c r="G14" s="10"/>
      <c r="H14" s="123"/>
    </row>
    <row r="15" spans="1:8" x14ac:dyDescent="0.3">
      <c r="A15" s="66"/>
      <c r="B15" s="63" t="s">
        <v>256</v>
      </c>
      <c r="C15" s="10"/>
      <c r="D15" s="134" t="str">
        <f>+B15</f>
        <v>Fresh Food Co. - Door Sales (Graham Center)</v>
      </c>
      <c r="E15" s="10"/>
      <c r="F15" s="134" t="s">
        <v>397</v>
      </c>
      <c r="G15" s="10"/>
      <c r="H15" s="179">
        <v>0.15</v>
      </c>
    </row>
    <row r="16" spans="1:8" x14ac:dyDescent="0.3">
      <c r="A16" s="66"/>
      <c r="B16" s="63" t="s">
        <v>254</v>
      </c>
      <c r="C16" s="10"/>
      <c r="D16" s="134" t="str">
        <f>+B16</f>
        <v>POD Market (Breezeway)</v>
      </c>
      <c r="E16" s="10"/>
      <c r="F16" s="134" t="s">
        <v>397</v>
      </c>
      <c r="G16" s="10"/>
      <c r="H16" s="179">
        <v>0.15</v>
      </c>
    </row>
    <row r="17" spans="1:8" x14ac:dyDescent="0.3">
      <c r="A17" s="66"/>
      <c r="B17" s="63" t="s">
        <v>200</v>
      </c>
      <c r="C17" s="10"/>
      <c r="D17" s="134" t="str">
        <f t="shared" ref="D17:D53" si="0">+B17</f>
        <v>Express (Green Library)</v>
      </c>
      <c r="E17" s="10"/>
      <c r="F17" s="134" t="s">
        <v>397</v>
      </c>
      <c r="G17" s="10"/>
      <c r="H17" s="180">
        <v>0.15</v>
      </c>
    </row>
    <row r="18" spans="1:8" x14ac:dyDescent="0.3">
      <c r="A18" s="66"/>
      <c r="B18" s="63" t="s">
        <v>198</v>
      </c>
      <c r="C18" s="10"/>
      <c r="D18" s="134" t="str">
        <f t="shared" si="0"/>
        <v>Starbucks (Green Library)</v>
      </c>
      <c r="E18" s="10"/>
      <c r="F18" s="134" t="s">
        <v>397</v>
      </c>
      <c r="G18" s="10"/>
      <c r="H18" s="180">
        <v>0.05</v>
      </c>
    </row>
    <row r="19" spans="1:8" x14ac:dyDescent="0.3">
      <c r="A19" s="66"/>
      <c r="B19" s="63" t="s">
        <v>201</v>
      </c>
      <c r="C19" s="10"/>
      <c r="D19" s="134" t="str">
        <f t="shared" si="0"/>
        <v>Miro's Food Truck (Green Library)</v>
      </c>
      <c r="E19" s="10"/>
      <c r="F19" s="134" t="s">
        <v>436</v>
      </c>
      <c r="G19" s="10"/>
      <c r="H19" s="180">
        <v>0.15</v>
      </c>
    </row>
    <row r="20" spans="1:8" x14ac:dyDescent="0.3">
      <c r="A20" s="66"/>
      <c r="B20" s="63" t="s">
        <v>203</v>
      </c>
      <c r="C20" s="10"/>
      <c r="D20" s="134" t="str">
        <f t="shared" si="0"/>
        <v>Faculty Club (Graham Center)</v>
      </c>
      <c r="E20" s="10"/>
      <c r="F20" s="134" t="s">
        <v>397</v>
      </c>
      <c r="G20" s="10"/>
      <c r="H20" s="180">
        <v>0.15</v>
      </c>
    </row>
    <row r="21" spans="1:8" x14ac:dyDescent="0.3">
      <c r="A21" s="66"/>
      <c r="B21" s="63" t="s">
        <v>204</v>
      </c>
      <c r="C21" s="10"/>
      <c r="D21" s="134" t="str">
        <f t="shared" si="0"/>
        <v>Almazar (Graham Center)</v>
      </c>
      <c r="E21" s="10"/>
      <c r="F21" s="134" t="s">
        <v>436</v>
      </c>
      <c r="G21" s="10"/>
      <c r="H21" s="180">
        <v>0.15</v>
      </c>
    </row>
    <row r="22" spans="1:8" x14ac:dyDescent="0.3">
      <c r="A22" s="66"/>
      <c r="B22" s="63" t="s">
        <v>205</v>
      </c>
      <c r="C22" s="10"/>
      <c r="D22" s="134" t="str">
        <f t="shared" si="0"/>
        <v>Burger King (Graham Center)</v>
      </c>
      <c r="E22" s="10"/>
      <c r="F22" s="134" t="s">
        <v>397</v>
      </c>
      <c r="G22" s="10"/>
      <c r="H22" s="180">
        <v>0.05</v>
      </c>
    </row>
    <row r="23" spans="1:8" x14ac:dyDescent="0.3">
      <c r="A23" s="66"/>
      <c r="B23" s="63" t="s">
        <v>206</v>
      </c>
      <c r="C23" s="10"/>
      <c r="D23" s="134" t="str">
        <f t="shared" si="0"/>
        <v>Café Bustelo (Graham Center)</v>
      </c>
      <c r="E23" s="10"/>
      <c r="F23" s="134" t="s">
        <v>397</v>
      </c>
      <c r="G23" s="10"/>
      <c r="H23" s="180">
        <v>0.05</v>
      </c>
    </row>
    <row r="24" spans="1:8" x14ac:dyDescent="0.3">
      <c r="A24" s="66"/>
      <c r="B24" s="63" t="s">
        <v>207</v>
      </c>
      <c r="C24" s="10"/>
      <c r="D24" s="134" t="str">
        <f t="shared" si="0"/>
        <v>Chili's (Graham Center)</v>
      </c>
      <c r="E24" s="10"/>
      <c r="F24" s="134" t="s">
        <v>397</v>
      </c>
      <c r="G24" s="10"/>
      <c r="H24" s="180">
        <v>0.05</v>
      </c>
    </row>
    <row r="25" spans="1:8" x14ac:dyDescent="0.3">
      <c r="A25" s="66"/>
      <c r="B25" s="63" t="s">
        <v>208</v>
      </c>
      <c r="C25" s="10"/>
      <c r="D25" s="134" t="str">
        <f t="shared" si="0"/>
        <v>Einstein Bros. Bagels (Graham Center)</v>
      </c>
      <c r="E25" s="10"/>
      <c r="F25" s="134" t="s">
        <v>397</v>
      </c>
      <c r="G25" s="10"/>
      <c r="H25" s="180">
        <v>0.05</v>
      </c>
    </row>
    <row r="26" spans="1:8" x14ac:dyDescent="0.3">
      <c r="A26" s="66"/>
      <c r="B26" s="63" t="s">
        <v>209</v>
      </c>
      <c r="C26" s="10"/>
      <c r="D26" s="134" t="str">
        <f t="shared" si="0"/>
        <v>Jamba Juice (Graham Center)</v>
      </c>
      <c r="E26" s="10"/>
      <c r="F26" s="134" t="s">
        <v>397</v>
      </c>
      <c r="G26" s="10"/>
      <c r="H26" s="180">
        <v>0.05</v>
      </c>
    </row>
    <row r="27" spans="1:8" x14ac:dyDescent="0.3">
      <c r="A27" s="66"/>
      <c r="B27" s="63" t="s">
        <v>210</v>
      </c>
      <c r="C27" s="10"/>
      <c r="D27" s="134" t="str">
        <f t="shared" si="0"/>
        <v>Pollo Tropical (Graham Center)</v>
      </c>
      <c r="E27" s="10"/>
      <c r="F27" s="134" t="s">
        <v>397</v>
      </c>
      <c r="G27" s="10"/>
      <c r="H27" s="180">
        <v>0.05</v>
      </c>
    </row>
    <row r="28" spans="1:8" x14ac:dyDescent="0.3">
      <c r="A28" s="66"/>
      <c r="B28" s="63" t="s">
        <v>202</v>
      </c>
      <c r="C28" s="10"/>
      <c r="D28" s="134" t="str">
        <f t="shared" si="0"/>
        <v>Subway (Graham Center)</v>
      </c>
      <c r="E28" s="10"/>
      <c r="F28" s="134" t="s">
        <v>397</v>
      </c>
      <c r="G28" s="10"/>
      <c r="H28" s="180">
        <v>0.05</v>
      </c>
    </row>
    <row r="29" spans="1:8" x14ac:dyDescent="0.3">
      <c r="A29" s="66"/>
      <c r="B29" s="63" t="s">
        <v>211</v>
      </c>
      <c r="C29" s="10"/>
      <c r="D29" s="134" t="str">
        <f t="shared" si="0"/>
        <v>Sushi Maki (Graham Center)</v>
      </c>
      <c r="E29" s="10"/>
      <c r="F29" s="134" t="s">
        <v>436</v>
      </c>
      <c r="G29" s="10"/>
      <c r="H29" s="180">
        <v>0.15</v>
      </c>
    </row>
    <row r="30" spans="1:8" x14ac:dyDescent="0.3">
      <c r="A30" s="66"/>
      <c r="B30" s="63" t="s">
        <v>212</v>
      </c>
      <c r="C30" s="10"/>
      <c r="D30" s="134" t="str">
        <f t="shared" si="0"/>
        <v>Panda Express (Mango)</v>
      </c>
      <c r="E30" s="10"/>
      <c r="F30" s="134" t="s">
        <v>397</v>
      </c>
      <c r="G30" s="10"/>
      <c r="H30" s="180">
        <v>0.05</v>
      </c>
    </row>
    <row r="31" spans="1:8" x14ac:dyDescent="0.3">
      <c r="A31" s="66"/>
      <c r="B31" s="63" t="s">
        <v>199</v>
      </c>
      <c r="C31" s="10"/>
      <c r="D31" s="134" t="str">
        <f t="shared" si="0"/>
        <v>Starbucks (Mango)</v>
      </c>
      <c r="E31" s="10"/>
      <c r="F31" s="134" t="s">
        <v>397</v>
      </c>
      <c r="G31" s="10"/>
      <c r="H31" s="180">
        <v>0.05</v>
      </c>
    </row>
    <row r="32" spans="1:8" x14ac:dyDescent="0.3">
      <c r="A32" s="66"/>
      <c r="B32" s="63" t="s">
        <v>213</v>
      </c>
      <c r="C32" s="10"/>
      <c r="D32" s="134" t="str">
        <f t="shared" si="0"/>
        <v>Taco Bell (Mango)</v>
      </c>
      <c r="E32" s="10"/>
      <c r="F32" s="134" t="s">
        <v>397</v>
      </c>
      <c r="G32" s="10"/>
      <c r="H32" s="180">
        <v>0.05</v>
      </c>
    </row>
    <row r="33" spans="1:8" x14ac:dyDescent="0.3">
      <c r="A33" s="66"/>
      <c r="B33" s="63" t="s">
        <v>214</v>
      </c>
      <c r="C33" s="10"/>
      <c r="D33" s="134" t="str">
        <f t="shared" si="0"/>
        <v>Chick-fil-A (Parking Garage 5)</v>
      </c>
      <c r="E33" s="10"/>
      <c r="F33" s="134" t="s">
        <v>397</v>
      </c>
      <c r="G33" s="10"/>
      <c r="H33" s="180">
        <v>0.05</v>
      </c>
    </row>
    <row r="34" spans="1:8" x14ac:dyDescent="0.3">
      <c r="A34" s="66"/>
      <c r="B34" s="63" t="s">
        <v>215</v>
      </c>
      <c r="C34" s="10"/>
      <c r="D34" s="134" t="str">
        <f t="shared" si="0"/>
        <v>Dunkin Donuts (Parking Garage 5)</v>
      </c>
      <c r="E34" s="10"/>
      <c r="F34" s="134" t="s">
        <v>397</v>
      </c>
      <c r="G34" s="10"/>
      <c r="H34" s="180">
        <v>0.05</v>
      </c>
    </row>
    <row r="35" spans="1:8" x14ac:dyDescent="0.3">
      <c r="A35" s="66"/>
      <c r="B35" s="63" t="s">
        <v>216</v>
      </c>
      <c r="C35" s="10"/>
      <c r="D35" s="134" t="str">
        <f t="shared" si="0"/>
        <v>Misha's Cupcakes (Parking Garage 5)</v>
      </c>
      <c r="E35" s="10"/>
      <c r="F35" s="134" t="s">
        <v>436</v>
      </c>
      <c r="G35" s="10"/>
      <c r="H35" s="180">
        <v>0.15</v>
      </c>
    </row>
    <row r="36" spans="1:8" x14ac:dyDescent="0.3">
      <c r="A36" s="66"/>
      <c r="B36" s="63" t="s">
        <v>217</v>
      </c>
      <c r="C36" s="10"/>
      <c r="D36" s="134" t="str">
        <f t="shared" si="0"/>
        <v>Sergio's Cuban Café &amp; Grill (Parking Garage 5)</v>
      </c>
      <c r="E36" s="10"/>
      <c r="F36" s="134" t="s">
        <v>397</v>
      </c>
      <c r="G36" s="10"/>
      <c r="H36" s="180">
        <v>0.05</v>
      </c>
    </row>
    <row r="37" spans="1:8" x14ac:dyDescent="0.3">
      <c r="A37" s="66"/>
      <c r="B37" s="63" t="s">
        <v>218</v>
      </c>
      <c r="C37" s="10"/>
      <c r="D37" s="134" t="str">
        <f t="shared" si="0"/>
        <v>Moe's Southwest Grill (Parking Garage 5)</v>
      </c>
      <c r="E37" s="10"/>
      <c r="F37" s="134" t="s">
        <v>397</v>
      </c>
      <c r="G37" s="10"/>
      <c r="H37" s="180">
        <v>0.05</v>
      </c>
    </row>
    <row r="38" spans="1:8" x14ac:dyDescent="0.3">
      <c r="A38" s="66"/>
      <c r="B38" s="63" t="s">
        <v>219</v>
      </c>
      <c r="C38" s="10"/>
      <c r="D38" s="134" t="str">
        <f t="shared" si="0"/>
        <v>Papa John's Pizza (Parking Garage 5)</v>
      </c>
      <c r="E38" s="10"/>
      <c r="F38" s="134" t="s">
        <v>397</v>
      </c>
      <c r="G38" s="10"/>
      <c r="H38" s="180">
        <v>0.05</v>
      </c>
    </row>
    <row r="39" spans="1:8" x14ac:dyDescent="0.3">
      <c r="A39" s="66"/>
      <c r="B39" s="63" t="s">
        <v>220</v>
      </c>
      <c r="C39" s="10"/>
      <c r="D39" s="134" t="str">
        <f t="shared" si="0"/>
        <v>Salad Creations (Parking Garage 5)</v>
      </c>
      <c r="E39" s="10"/>
      <c r="F39" s="134" t="s">
        <v>436</v>
      </c>
      <c r="G39" s="10"/>
      <c r="H39" s="180">
        <v>0.15</v>
      </c>
    </row>
    <row r="40" spans="1:8" x14ac:dyDescent="0.3">
      <c r="A40" s="66"/>
      <c r="B40" s="63" t="s">
        <v>255</v>
      </c>
      <c r="C40" s="10"/>
      <c r="D40" s="134" t="str">
        <f t="shared" si="0"/>
        <v>Half Moon Empanadas (Parking Garage 6)</v>
      </c>
      <c r="E40" s="10"/>
      <c r="F40" s="134" t="s">
        <v>436</v>
      </c>
      <c r="G40" s="10"/>
      <c r="H40" s="180">
        <v>0.15</v>
      </c>
    </row>
    <row r="41" spans="1:8" x14ac:dyDescent="0.3">
      <c r="A41" s="66"/>
      <c r="B41" s="63" t="s">
        <v>222</v>
      </c>
      <c r="C41" s="10"/>
      <c r="D41" s="134" t="str">
        <f t="shared" si="0"/>
        <v>Tropical Café Smoothies (Recreation Center)</v>
      </c>
      <c r="E41" s="10"/>
      <c r="F41" s="134" t="s">
        <v>436</v>
      </c>
      <c r="G41" s="10"/>
      <c r="H41" s="180">
        <v>0.15</v>
      </c>
    </row>
    <row r="42" spans="1:8" x14ac:dyDescent="0.3">
      <c r="A42" s="66"/>
      <c r="B42" s="63" t="s">
        <v>441</v>
      </c>
      <c r="C42" s="10"/>
      <c r="D42" s="134" t="str">
        <f>+B42</f>
        <v xml:space="preserve">Heritage Market </v>
      </c>
      <c r="E42" s="10"/>
      <c r="F42" s="178" t="s">
        <v>397</v>
      </c>
      <c r="G42" s="10"/>
      <c r="H42" s="181">
        <v>0.15</v>
      </c>
    </row>
    <row r="43" spans="1:8" x14ac:dyDescent="0.3">
      <c r="A43" s="66"/>
      <c r="B43" s="63" t="s">
        <v>393</v>
      </c>
      <c r="C43" s="10"/>
      <c r="D43" s="134" t="str">
        <f>+B43</f>
        <v>Panera</v>
      </c>
      <c r="E43" s="10"/>
      <c r="F43" s="178" t="s">
        <v>397</v>
      </c>
      <c r="G43" s="10"/>
      <c r="H43" s="181">
        <v>0.05</v>
      </c>
    </row>
    <row r="44" spans="1:8" x14ac:dyDescent="0.3">
      <c r="A44" s="66"/>
      <c r="B44" s="63" t="s">
        <v>392</v>
      </c>
      <c r="C44" s="10"/>
      <c r="D44" s="134" t="str">
        <f>+B44</f>
        <v>Market Pavillion</v>
      </c>
      <c r="E44" s="10"/>
      <c r="F44" s="178" t="s">
        <v>397</v>
      </c>
      <c r="G44" s="10"/>
      <c r="H44" s="181">
        <v>0.15</v>
      </c>
    </row>
    <row r="45" spans="1:8" x14ac:dyDescent="0.3">
      <c r="A45" s="66"/>
      <c r="B45" s="63"/>
      <c r="C45" s="10"/>
      <c r="D45" s="40"/>
      <c r="E45" s="10"/>
      <c r="F45" s="40"/>
      <c r="G45" s="10"/>
      <c r="H45" s="121"/>
    </row>
    <row r="46" spans="1:8" x14ac:dyDescent="0.3">
      <c r="A46" s="66"/>
      <c r="B46" s="122" t="s">
        <v>74</v>
      </c>
      <c r="C46" s="22"/>
      <c r="D46" s="10"/>
      <c r="E46" s="10"/>
      <c r="F46" s="10"/>
      <c r="G46" s="10"/>
      <c r="H46" s="123"/>
    </row>
    <row r="47" spans="1:8" x14ac:dyDescent="0.3">
      <c r="A47" s="66"/>
      <c r="B47" s="63" t="s">
        <v>332</v>
      </c>
      <c r="C47" s="10"/>
      <c r="D47" s="134" t="str">
        <f t="shared" si="0"/>
        <v>All Meal Plans (exclusive of Meal Plan Dining $)</v>
      </c>
      <c r="E47" s="10"/>
      <c r="F47" s="182" t="s">
        <v>404</v>
      </c>
      <c r="G47" s="10"/>
      <c r="H47" s="183">
        <v>0.14000000000000001</v>
      </c>
    </row>
    <row r="48" spans="1:8" x14ac:dyDescent="0.3">
      <c r="A48" s="66"/>
      <c r="B48" s="63"/>
      <c r="C48" s="10"/>
      <c r="D48" s="40"/>
      <c r="E48" s="10"/>
      <c r="F48" s="40"/>
      <c r="G48" s="10"/>
      <c r="H48" s="121"/>
    </row>
    <row r="49" spans="1:10" x14ac:dyDescent="0.3">
      <c r="A49" s="66"/>
      <c r="B49" s="122" t="s">
        <v>187</v>
      </c>
      <c r="C49" s="22"/>
      <c r="D49" s="10"/>
      <c r="E49" s="10"/>
      <c r="F49" s="10"/>
      <c r="G49" s="10"/>
      <c r="H49" s="123"/>
    </row>
    <row r="50" spans="1:10" x14ac:dyDescent="0.3">
      <c r="A50" s="66"/>
      <c r="B50" s="63" t="s">
        <v>258</v>
      </c>
      <c r="C50" s="10"/>
      <c r="D50" s="134" t="str">
        <f t="shared" si="0"/>
        <v>Catering</v>
      </c>
      <c r="E50" s="10"/>
      <c r="F50" s="134" t="s">
        <v>404</v>
      </c>
      <c r="G50" s="10"/>
      <c r="H50" s="183">
        <v>0.15</v>
      </c>
    </row>
    <row r="51" spans="1:10" x14ac:dyDescent="0.3">
      <c r="A51" s="66"/>
      <c r="B51" s="63" t="s">
        <v>257</v>
      </c>
      <c r="C51" s="10"/>
      <c r="D51" s="134" t="str">
        <f t="shared" si="0"/>
        <v>Athletic Catering</v>
      </c>
      <c r="E51" s="10"/>
      <c r="F51" s="134" t="s">
        <v>404</v>
      </c>
      <c r="G51" s="10"/>
      <c r="H51" s="181">
        <v>0.15</v>
      </c>
    </row>
    <row r="52" spans="1:10" x14ac:dyDescent="0.3">
      <c r="A52" s="66"/>
      <c r="B52" s="63" t="s">
        <v>188</v>
      </c>
      <c r="C52" s="10"/>
      <c r="D52" s="134" t="str">
        <f t="shared" si="0"/>
        <v>Alcohol</v>
      </c>
      <c r="E52" s="10"/>
      <c r="F52" s="134" t="s">
        <v>404</v>
      </c>
      <c r="G52" s="10"/>
      <c r="H52" s="181">
        <v>0.15</v>
      </c>
    </row>
    <row r="53" spans="1:10" x14ac:dyDescent="0.3">
      <c r="A53" s="66"/>
      <c r="B53" s="63" t="s">
        <v>259</v>
      </c>
      <c r="C53" s="10"/>
      <c r="D53" s="134" t="str">
        <f t="shared" si="0"/>
        <v>Summer Conferences &amp; Camps</v>
      </c>
      <c r="E53" s="10"/>
      <c r="F53" s="134" t="s">
        <v>404</v>
      </c>
      <c r="G53" s="10"/>
      <c r="H53" s="181">
        <v>0.15</v>
      </c>
    </row>
    <row r="54" spans="1:10" x14ac:dyDescent="0.3">
      <c r="A54" s="66"/>
      <c r="B54" s="63"/>
      <c r="C54" s="10"/>
      <c r="D54" s="40"/>
      <c r="E54" s="10"/>
      <c r="F54" s="40"/>
      <c r="G54" s="10"/>
      <c r="H54" s="121"/>
    </row>
    <row r="55" spans="1:10" x14ac:dyDescent="0.3">
      <c r="A55" s="66"/>
      <c r="B55" s="125" t="s">
        <v>185</v>
      </c>
      <c r="C55" s="128"/>
      <c r="D55" s="10"/>
      <c r="E55" s="10"/>
      <c r="F55" s="10"/>
      <c r="G55" s="10"/>
      <c r="H55" s="123"/>
    </row>
    <row r="56" spans="1:10" ht="5.0999999999999996" customHeight="1" x14ac:dyDescent="0.3">
      <c r="A56" s="66"/>
      <c r="B56" s="124"/>
      <c r="C56" s="129"/>
      <c r="D56" s="10"/>
      <c r="E56" s="10"/>
      <c r="F56" s="10"/>
      <c r="G56" s="10"/>
      <c r="H56" s="123"/>
    </row>
    <row r="57" spans="1:10" x14ac:dyDescent="0.3">
      <c r="A57" s="66"/>
      <c r="B57" s="122" t="s">
        <v>190</v>
      </c>
      <c r="C57" s="22"/>
      <c r="D57" s="10"/>
      <c r="E57" s="10"/>
      <c r="F57" s="10"/>
      <c r="G57" s="10"/>
      <c r="H57" s="123"/>
    </row>
    <row r="58" spans="1:10" x14ac:dyDescent="0.3">
      <c r="A58" s="66"/>
      <c r="B58" s="63" t="s">
        <v>244</v>
      </c>
      <c r="C58" s="10"/>
      <c r="D58" s="134" t="str">
        <f>+B58</f>
        <v>Starbucks (Hubert Library)</v>
      </c>
      <c r="E58" s="10"/>
      <c r="F58" s="134" t="s">
        <v>404</v>
      </c>
      <c r="G58" s="10"/>
      <c r="H58" s="179">
        <v>0.05</v>
      </c>
    </row>
    <row r="59" spans="1:10" x14ac:dyDescent="0.3">
      <c r="A59" s="66"/>
      <c r="B59" s="63" t="s">
        <v>223</v>
      </c>
      <c r="C59" s="10"/>
      <c r="D59" s="134" t="str">
        <f t="shared" ref="D59:D61" si="1">+B59</f>
        <v>Moe's Southwest Grill (Wolfe Center)</v>
      </c>
      <c r="E59" s="10"/>
      <c r="F59" s="176" t="s">
        <v>404</v>
      </c>
      <c r="G59" s="10"/>
      <c r="H59" s="180">
        <v>0.05</v>
      </c>
    </row>
    <row r="60" spans="1:10" x14ac:dyDescent="0.3">
      <c r="A60" s="66"/>
      <c r="B60" s="63" t="s">
        <v>224</v>
      </c>
      <c r="C60" s="10"/>
      <c r="D60" s="134" t="str">
        <f t="shared" si="1"/>
        <v>Grille Works (Wolfe Center)</v>
      </c>
      <c r="E60" s="10"/>
      <c r="F60" s="176" t="s">
        <v>404</v>
      </c>
      <c r="G60" s="10"/>
      <c r="H60" s="180">
        <v>0.15</v>
      </c>
    </row>
    <row r="61" spans="1:10" x14ac:dyDescent="0.3">
      <c r="A61" s="66"/>
      <c r="B61" s="63" t="s">
        <v>225</v>
      </c>
      <c r="C61" s="10"/>
      <c r="D61" s="134" t="str">
        <f t="shared" si="1"/>
        <v>Subway (Wolfe Center)</v>
      </c>
      <c r="E61" s="10"/>
      <c r="F61" s="176" t="s">
        <v>404</v>
      </c>
      <c r="G61" s="10"/>
      <c r="H61" s="180">
        <v>0.05</v>
      </c>
    </row>
    <row r="62" spans="1:10" x14ac:dyDescent="0.3">
      <c r="A62" s="66"/>
      <c r="B62" s="63" t="s">
        <v>442</v>
      </c>
      <c r="C62" s="10"/>
      <c r="D62" s="134" t="str">
        <f>+B62</f>
        <v xml:space="preserve">CFA </v>
      </c>
      <c r="E62" s="10"/>
      <c r="F62" s="178" t="s">
        <v>404</v>
      </c>
      <c r="G62" s="10"/>
      <c r="H62" s="181">
        <v>0.05</v>
      </c>
      <c r="J62" s="197"/>
    </row>
    <row r="63" spans="1:10" x14ac:dyDescent="0.3">
      <c r="A63" s="66"/>
      <c r="B63" s="63" t="s">
        <v>189</v>
      </c>
      <c r="C63" s="10"/>
      <c r="D63" s="134"/>
      <c r="E63" s="10"/>
      <c r="F63" s="178"/>
      <c r="G63" s="10"/>
      <c r="H63" s="181"/>
    </row>
    <row r="64" spans="1:10" x14ac:dyDescent="0.3">
      <c r="A64" s="66"/>
      <c r="B64" s="63" t="s">
        <v>189</v>
      </c>
      <c r="C64" s="10"/>
      <c r="D64" s="134"/>
      <c r="E64" s="10"/>
      <c r="F64" s="178"/>
      <c r="G64" s="10"/>
      <c r="H64" s="181"/>
    </row>
    <row r="65" spans="1:8" x14ac:dyDescent="0.3">
      <c r="A65" s="66"/>
      <c r="B65" s="63"/>
      <c r="C65" s="10"/>
      <c r="D65" s="40"/>
      <c r="E65" s="10"/>
      <c r="F65" s="40"/>
      <c r="G65" s="10"/>
      <c r="H65" s="121"/>
    </row>
    <row r="66" spans="1:8" x14ac:dyDescent="0.3">
      <c r="A66" s="66"/>
      <c r="B66" s="122" t="s">
        <v>187</v>
      </c>
      <c r="C66" s="22"/>
      <c r="D66" s="10"/>
      <c r="E66" s="10"/>
      <c r="F66" s="10"/>
      <c r="G66" s="10"/>
      <c r="H66" s="123"/>
    </row>
    <row r="67" spans="1:8" x14ac:dyDescent="0.3">
      <c r="A67" s="66"/>
      <c r="B67" s="63" t="s">
        <v>260</v>
      </c>
      <c r="C67" s="10"/>
      <c r="D67" s="134"/>
      <c r="E67" s="10"/>
      <c r="F67" s="134"/>
      <c r="G67" s="10"/>
      <c r="H67" s="179"/>
    </row>
    <row r="68" spans="1:8" x14ac:dyDescent="0.3">
      <c r="A68" s="66"/>
      <c r="B68" s="63" t="s">
        <v>188</v>
      </c>
      <c r="C68" s="10"/>
      <c r="D68" s="176"/>
      <c r="E68" s="10"/>
      <c r="F68" s="176"/>
      <c r="G68" s="10"/>
      <c r="H68" s="180"/>
    </row>
    <row r="69" spans="1:8" x14ac:dyDescent="0.3">
      <c r="A69" s="66"/>
      <c r="B69" s="63" t="s">
        <v>189</v>
      </c>
      <c r="C69" s="10"/>
      <c r="D69" s="176"/>
      <c r="E69" s="10"/>
      <c r="F69" s="176"/>
      <c r="G69" s="10"/>
      <c r="H69" s="180"/>
    </row>
    <row r="70" spans="1:8" x14ac:dyDescent="0.3">
      <c r="A70" s="66"/>
      <c r="B70" s="63" t="s">
        <v>189</v>
      </c>
      <c r="C70" s="10"/>
      <c r="D70" s="176"/>
      <c r="E70" s="10"/>
      <c r="F70" s="176"/>
      <c r="G70" s="10"/>
      <c r="H70" s="180"/>
    </row>
    <row r="71" spans="1:8" x14ac:dyDescent="0.3">
      <c r="A71" s="66"/>
      <c r="B71" s="64"/>
      <c r="C71" s="9"/>
      <c r="D71" s="41"/>
      <c r="E71" s="9"/>
      <c r="F71" s="41"/>
      <c r="G71" s="9"/>
      <c r="H71" s="120"/>
    </row>
    <row r="72" spans="1:8" x14ac:dyDescent="0.3">
      <c r="A72" s="66"/>
      <c r="B72" s="10"/>
      <c r="C72" s="10"/>
      <c r="D72" s="10"/>
      <c r="E72" s="10"/>
      <c r="F72" s="10"/>
      <c r="G72" s="10"/>
      <c r="H72" s="198"/>
    </row>
    <row r="73" spans="1:8" x14ac:dyDescent="0.3">
      <c r="A73" s="66"/>
      <c r="D73" s="2"/>
      <c r="E73" s="2"/>
      <c r="G73" s="2"/>
    </row>
    <row r="74" spans="1:8" x14ac:dyDescent="0.3">
      <c r="A74" s="65" t="s">
        <v>90</v>
      </c>
      <c r="B74" s="1" t="s">
        <v>104</v>
      </c>
      <c r="C74" s="1"/>
    </row>
    <row r="75" spans="1:8" x14ac:dyDescent="0.3">
      <c r="A75" s="3"/>
    </row>
    <row r="76" spans="1:8" x14ac:dyDescent="0.3">
      <c r="A76" s="3"/>
      <c r="B76" s="2" t="s">
        <v>56</v>
      </c>
      <c r="C76" s="184">
        <v>1902394.2978918003</v>
      </c>
      <c r="E76" s="60"/>
    </row>
    <row r="77" spans="1:8" x14ac:dyDescent="0.3">
      <c r="A77" s="3"/>
      <c r="B77" s="2" t="s">
        <v>57</v>
      </c>
      <c r="C77" s="184">
        <v>2267892.8863487164</v>
      </c>
      <c r="E77" s="60"/>
    </row>
    <row r="78" spans="1:8" x14ac:dyDescent="0.3">
      <c r="A78" s="3"/>
      <c r="B78" s="2" t="s">
        <v>58</v>
      </c>
      <c r="C78" s="184">
        <v>2369825.9745169035</v>
      </c>
      <c r="E78" s="60"/>
    </row>
    <row r="79" spans="1:8" x14ac:dyDescent="0.3">
      <c r="A79" s="3"/>
      <c r="B79" s="2" t="s">
        <v>87</v>
      </c>
      <c r="C79" s="184">
        <v>2540514.3037166605</v>
      </c>
      <c r="E79" s="60"/>
    </row>
    <row r="80" spans="1:8" x14ac:dyDescent="0.3">
      <c r="A80" s="3"/>
      <c r="B80" s="2" t="s">
        <v>166</v>
      </c>
      <c r="C80" s="184">
        <v>2600825.6928708823</v>
      </c>
      <c r="E80" s="60"/>
    </row>
    <row r="81" spans="1:5" x14ac:dyDescent="0.3">
      <c r="A81" s="3"/>
      <c r="B81" s="2" t="s">
        <v>167</v>
      </c>
      <c r="C81" s="184">
        <v>2652713.3741074111</v>
      </c>
      <c r="E81" s="60"/>
    </row>
    <row r="82" spans="1:5" x14ac:dyDescent="0.3">
      <c r="A82" s="3"/>
      <c r="B82" s="2" t="s">
        <v>168</v>
      </c>
      <c r="C82" s="184">
        <v>2705680.8191010584</v>
      </c>
      <c r="E82" s="60"/>
    </row>
    <row r="83" spans="1:5" x14ac:dyDescent="0.3">
      <c r="A83" s="3"/>
      <c r="B83" s="2" t="s">
        <v>169</v>
      </c>
      <c r="C83" s="184">
        <v>2759751.3421820467</v>
      </c>
      <c r="E83" s="60"/>
    </row>
    <row r="84" spans="1:5" x14ac:dyDescent="0.3">
      <c r="A84" s="3"/>
      <c r="B84" s="2" t="s">
        <v>170</v>
      </c>
      <c r="C84" s="184">
        <v>2814948.7801263691</v>
      </c>
      <c r="E84" s="60"/>
    </row>
    <row r="85" spans="1:5" x14ac:dyDescent="0.3">
      <c r="A85" s="3"/>
      <c r="B85" s="2" t="s">
        <v>171</v>
      </c>
      <c r="C85" s="184">
        <v>2871297.5043353518</v>
      </c>
      <c r="E85" s="60"/>
    </row>
    <row r="86" spans="1:5" x14ac:dyDescent="0.3">
      <c r="A86" s="3"/>
      <c r="B86" s="2" t="s">
        <v>335</v>
      </c>
      <c r="C86" s="184"/>
      <c r="E86" s="60"/>
    </row>
    <row r="87" spans="1:5" x14ac:dyDescent="0.3">
      <c r="A87" s="3"/>
      <c r="B87" s="2" t="s">
        <v>335</v>
      </c>
      <c r="C87" s="184"/>
      <c r="E87" s="60"/>
    </row>
    <row r="88" spans="1:5" x14ac:dyDescent="0.3">
      <c r="A88" s="3"/>
    </row>
    <row r="89" spans="1:5" x14ac:dyDescent="0.3">
      <c r="A89" s="3"/>
    </row>
    <row r="90" spans="1:5" x14ac:dyDescent="0.3">
      <c r="A90" s="3"/>
    </row>
  </sheetData>
  <mergeCells count="2">
    <mergeCell ref="B10:C10"/>
    <mergeCell ref="B11:C11"/>
  </mergeCells>
  <pageMargins left="0.2" right="0" top="0.25" bottom="0" header="0.3" footer="0.3"/>
  <pageSetup scale="5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9"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0.5546875" style="5" customWidth="1"/>
    <col min="3" max="3" width="20" style="5" customWidth="1"/>
    <col min="4" max="4" width="8.6640625" style="5" customWidth="1"/>
    <col min="5" max="5" width="15" style="5" customWidth="1"/>
    <col min="6" max="6" width="8.6640625" style="5" customWidth="1"/>
    <col min="7" max="7" width="14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Chili's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236</v>
      </c>
      <c r="D8" s="38"/>
      <c r="E8" s="134">
        <f>+C8</f>
        <v>236</v>
      </c>
      <c r="F8" s="38"/>
      <c r="G8" s="134">
        <f>+E8</f>
        <v>236</v>
      </c>
      <c r="H8" s="38"/>
      <c r="I8" s="134">
        <f>+G8</f>
        <v>236</v>
      </c>
      <c r="J8" s="38"/>
      <c r="K8" s="134">
        <f>+I8</f>
        <v>236</v>
      </c>
      <c r="L8" s="38"/>
      <c r="M8" s="134">
        <f>+K8</f>
        <v>236</v>
      </c>
      <c r="N8" s="38"/>
      <c r="O8" s="134">
        <f>+M8</f>
        <v>236</v>
      </c>
      <c r="P8" s="38"/>
      <c r="Q8" s="134">
        <f>+O8</f>
        <v>236</v>
      </c>
      <c r="R8" s="38"/>
      <c r="S8" s="134">
        <f>+Q8</f>
        <v>236</v>
      </c>
      <c r="T8" s="38"/>
      <c r="U8" s="134">
        <f>+S8</f>
        <v>236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435.63559322033905</v>
      </c>
      <c r="D10" s="38"/>
      <c r="E10" s="134">
        <v>361.33929499844027</v>
      </c>
      <c r="F10" s="38"/>
      <c r="G10" s="134">
        <v>364.63311466650833</v>
      </c>
      <c r="H10" s="38"/>
      <c r="I10" s="134">
        <v>368.92555010407375</v>
      </c>
      <c r="J10" s="38"/>
      <c r="K10" s="134">
        <v>370.98766671600924</v>
      </c>
      <c r="L10" s="38"/>
      <c r="M10" s="134">
        <v>374.044191084332</v>
      </c>
      <c r="N10" s="38"/>
      <c r="O10" s="134">
        <v>377.12704442599318</v>
      </c>
      <c r="P10" s="38"/>
      <c r="Q10" s="134">
        <v>379.90639217527854</v>
      </c>
      <c r="R10" s="38"/>
      <c r="S10" s="134">
        <v>383.0404553065685</v>
      </c>
      <c r="T10" s="38"/>
      <c r="U10" s="134">
        <v>386.20153311247219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11.41</v>
      </c>
      <c r="D12" s="38"/>
      <c r="E12" s="135">
        <v>11.41</v>
      </c>
      <c r="F12" s="38"/>
      <c r="G12" s="135">
        <v>11.42</v>
      </c>
      <c r="H12" s="38"/>
      <c r="I12" s="135">
        <v>11.4</v>
      </c>
      <c r="J12" s="38"/>
      <c r="K12" s="135">
        <v>11.45</v>
      </c>
      <c r="L12" s="38"/>
      <c r="M12" s="135">
        <v>11.47</v>
      </c>
      <c r="N12" s="38"/>
      <c r="O12" s="135">
        <v>11.49</v>
      </c>
      <c r="P12" s="38"/>
      <c r="Q12" s="135">
        <v>11.52</v>
      </c>
      <c r="R12" s="38"/>
      <c r="S12" s="135">
        <v>11.54</v>
      </c>
      <c r="T12" s="38"/>
      <c r="U12" s="135">
        <v>11.56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1173062.1000000001</v>
      </c>
      <c r="D14" s="38"/>
      <c r="E14" s="150">
        <v>973000</v>
      </c>
      <c r="F14" s="38"/>
      <c r="G14" s="243">
        <f>E14*1.01</f>
        <v>982730</v>
      </c>
      <c r="H14" s="38"/>
      <c r="I14" s="243">
        <f>G14*1.01</f>
        <v>992557.3</v>
      </c>
      <c r="J14" s="38"/>
      <c r="K14" s="243">
        <f>I14*1.01</f>
        <v>1002482.873</v>
      </c>
      <c r="L14" s="38"/>
      <c r="M14" s="243">
        <f>K14*1.01</f>
        <v>1012507.7017300001</v>
      </c>
      <c r="N14" s="38"/>
      <c r="O14" s="242">
        <f>M14*1.01</f>
        <v>1022632.7787473002</v>
      </c>
      <c r="P14" s="38"/>
      <c r="Q14" s="242">
        <f>O14*1.01</f>
        <v>1032859.1065347731</v>
      </c>
      <c r="R14" s="38"/>
      <c r="S14" s="243">
        <f>Q14*1.01</f>
        <v>1043187.6976001209</v>
      </c>
      <c r="T14" s="38"/>
      <c r="U14" s="243">
        <f>S14*1.01</f>
        <v>1053619.5745761222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1027837.01202</v>
      </c>
      <c r="D19" s="103">
        <f>IFERROR(C19/C$28,0)</f>
        <v>0.87619999999999998</v>
      </c>
      <c r="E19" s="246">
        <v>454682.89999999997</v>
      </c>
      <c r="F19" s="103">
        <f>IFERROR(E19/E$28,0)</f>
        <v>0.46729999999999994</v>
      </c>
      <c r="G19" s="136">
        <v>463776.55799999996</v>
      </c>
      <c r="H19" s="103">
        <f>IFERROR(G19/G$28,0)</f>
        <v>0.46729999999999994</v>
      </c>
      <c r="I19" s="136">
        <v>473052.08915999997</v>
      </c>
      <c r="J19" s="103">
        <f>IFERROR(I19/I$28,0)</f>
        <v>0.46729999999999994</v>
      </c>
      <c r="K19" s="136">
        <v>482513.13094319997</v>
      </c>
      <c r="L19" s="103">
        <f>IFERROR(K19/K$28,0)</f>
        <v>0.46729999999999994</v>
      </c>
      <c r="M19" s="136">
        <v>492163.39356206398</v>
      </c>
      <c r="N19" s="103">
        <f>IFERROR(M19/M$28,0)</f>
        <v>0.46729999999999988</v>
      </c>
      <c r="O19" s="136">
        <v>502006.66143330524</v>
      </c>
      <c r="P19" s="103">
        <f>IFERROR(O19/O$28,0)</f>
        <v>0.46729999999999999</v>
      </c>
      <c r="Q19" s="136">
        <v>512046.79466197133</v>
      </c>
      <c r="R19" s="103">
        <f>IFERROR(Q19/Q$28,0)</f>
        <v>0.46729999999999988</v>
      </c>
      <c r="S19" s="136">
        <v>522287.73055521079</v>
      </c>
      <c r="T19" s="103">
        <f>IFERROR(S19/S$28,0)</f>
        <v>0.46729999999999988</v>
      </c>
      <c r="U19" s="136">
        <v>532733.48516631499</v>
      </c>
      <c r="V19" s="103">
        <f>IFERROR(U19/U$28,0)</f>
        <v>0.46729999999999988</v>
      </c>
    </row>
    <row r="20" spans="1:24" ht="12.75" customHeight="1" x14ac:dyDescent="0.3">
      <c r="A20" s="38" t="s">
        <v>238</v>
      </c>
      <c r="B20" s="50"/>
      <c r="C20" s="136">
        <v>145225.08798000001</v>
      </c>
      <c r="D20" s="103">
        <f>IFERROR(C20/C$28,0)</f>
        <v>0.12379999999999999</v>
      </c>
      <c r="E20" s="136">
        <v>518317.10000000003</v>
      </c>
      <c r="F20" s="103">
        <f>IFERROR(E20/E$28,0)</f>
        <v>0.53270000000000006</v>
      </c>
      <c r="G20" s="136">
        <v>528683.44200000004</v>
      </c>
      <c r="H20" s="103">
        <f>IFERROR(G20/G$28,0)</f>
        <v>0.53270000000000006</v>
      </c>
      <c r="I20" s="136">
        <v>539257.1108400001</v>
      </c>
      <c r="J20" s="103">
        <f>IFERROR(I20/I$28,0)</f>
        <v>0.53270000000000006</v>
      </c>
      <c r="K20" s="136">
        <v>550042.25305680011</v>
      </c>
      <c r="L20" s="103">
        <f>IFERROR(K20/K$28,0)</f>
        <v>0.53270000000000006</v>
      </c>
      <c r="M20" s="136">
        <v>561043.09811793617</v>
      </c>
      <c r="N20" s="103">
        <f>IFERROR(M20/M$28,0)</f>
        <v>0.53270000000000006</v>
      </c>
      <c r="O20" s="136">
        <v>572263.96008029487</v>
      </c>
      <c r="P20" s="103">
        <f>IFERROR(O20/O$28,0)</f>
        <v>0.53270000000000017</v>
      </c>
      <c r="Q20" s="136">
        <v>583709.23928190081</v>
      </c>
      <c r="R20" s="103">
        <f>IFERROR(Q20/Q$28,0)</f>
        <v>0.53270000000000006</v>
      </c>
      <c r="S20" s="136">
        <v>595383.42406753881</v>
      </c>
      <c r="T20" s="103">
        <f>IFERROR(S20/S$28,0)</f>
        <v>0.53270000000000006</v>
      </c>
      <c r="U20" s="136">
        <v>607291.09254888957</v>
      </c>
      <c r="V20" s="103">
        <f>IFERROR(U20/U$28,0)</f>
        <v>0.53270000000000006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1173062.1000000001</v>
      </c>
      <c r="D28" s="106">
        <f t="shared" si="0"/>
        <v>1</v>
      </c>
      <c r="E28" s="105">
        <f>SUM(E19:E27)</f>
        <v>973000</v>
      </c>
      <c r="F28" s="106">
        <f t="shared" si="1"/>
        <v>1</v>
      </c>
      <c r="G28" s="105">
        <f>SUM(G19:G27)</f>
        <v>992460</v>
      </c>
      <c r="H28" s="106">
        <f t="shared" si="2"/>
        <v>1</v>
      </c>
      <c r="I28" s="105">
        <f>SUM(I19:I27)</f>
        <v>1012309.2000000001</v>
      </c>
      <c r="J28" s="106">
        <f t="shared" si="3"/>
        <v>1</v>
      </c>
      <c r="K28" s="105">
        <f>SUM(K19:K27)</f>
        <v>1032555.3840000001</v>
      </c>
      <c r="L28" s="106">
        <f t="shared" si="4"/>
        <v>1</v>
      </c>
      <c r="M28" s="105">
        <f>SUM(M19:M27)</f>
        <v>1053206.4916800002</v>
      </c>
      <c r="N28" s="106">
        <f t="shared" si="5"/>
        <v>1</v>
      </c>
      <c r="O28" s="105">
        <f>SUM(O19:O27)</f>
        <v>1074270.6215136</v>
      </c>
      <c r="P28" s="106">
        <f t="shared" si="6"/>
        <v>1</v>
      </c>
      <c r="Q28" s="105">
        <f>SUM(Q19:Q27)</f>
        <v>1095756.0339438722</v>
      </c>
      <c r="R28" s="106">
        <f t="shared" si="7"/>
        <v>1</v>
      </c>
      <c r="S28" s="105">
        <f>SUM(S19:S27)</f>
        <v>1117671.1546227497</v>
      </c>
      <c r="T28" s="106">
        <f t="shared" si="8"/>
        <v>1</v>
      </c>
      <c r="U28" s="105">
        <f>SUM(U19:U27)</f>
        <v>1140024.5777152046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369514.56150000001</v>
      </c>
      <c r="D31" s="103">
        <f>IFERROR(C31/C$28,0)</f>
        <v>0.315</v>
      </c>
      <c r="E31" s="216">
        <v>306495</v>
      </c>
      <c r="F31" s="103">
        <f>IFERROR(E31/E$28,0)</f>
        <v>0.315</v>
      </c>
      <c r="G31" s="216">
        <v>309559.95</v>
      </c>
      <c r="H31" s="103">
        <f>IFERROR(G31/G$28,0)</f>
        <v>0.31191176470588239</v>
      </c>
      <c r="I31" s="216">
        <v>312655.54950000002</v>
      </c>
      <c r="J31" s="103">
        <f>IFERROR(I31/I$28,0)</f>
        <v>0.30885380622837372</v>
      </c>
      <c r="K31" s="216">
        <v>315782.104995</v>
      </c>
      <c r="L31" s="103">
        <f>IFERROR(K31/K$28,0)</f>
        <v>0.30582582773593864</v>
      </c>
      <c r="M31" s="216">
        <v>318939.92604495003</v>
      </c>
      <c r="N31" s="103">
        <f>IFERROR(M31/M$28,0)</f>
        <v>0.30282753530715489</v>
      </c>
      <c r="O31" s="216">
        <v>322129.32530539954</v>
      </c>
      <c r="P31" s="103">
        <f>IFERROR(O31/O$28,0)</f>
        <v>0.29985863790218287</v>
      </c>
      <c r="Q31" s="216">
        <v>325350.61855845351</v>
      </c>
      <c r="R31" s="103">
        <f>IFERROR(Q31/Q$28,0)</f>
        <v>0.29691884733451435</v>
      </c>
      <c r="S31" s="216">
        <v>328604.1247440381</v>
      </c>
      <c r="T31" s="103">
        <f>IFERROR(S31/S$28,0)</f>
        <v>0.29400787824299957</v>
      </c>
      <c r="U31" s="216">
        <v>331890.16599147848</v>
      </c>
      <c r="V31" s="103">
        <f>IFERROR(U31/U$28,0)</f>
        <v>0.29112544806414664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369514.56150000001</v>
      </c>
      <c r="D33" s="106">
        <f>IFERROR(C33/C$28,0)</f>
        <v>0.315</v>
      </c>
      <c r="E33" s="105">
        <f>SUM(E31:E32)</f>
        <v>306495</v>
      </c>
      <c r="F33" s="106">
        <f>IFERROR(E33/E$28,0)</f>
        <v>0.315</v>
      </c>
      <c r="G33" s="105">
        <f>SUM(G31:G32)</f>
        <v>309559.95</v>
      </c>
      <c r="H33" s="106">
        <f>IFERROR(G33/G$28,0)</f>
        <v>0.31191176470588239</v>
      </c>
      <c r="I33" s="105">
        <f>SUM(I31:I32)</f>
        <v>312655.54950000002</v>
      </c>
      <c r="J33" s="106">
        <f>IFERROR(I33/I$28,0)</f>
        <v>0.30885380622837372</v>
      </c>
      <c r="K33" s="105">
        <f>SUM(K31:K32)</f>
        <v>315782.104995</v>
      </c>
      <c r="L33" s="106">
        <f>IFERROR(K33/K$28,0)</f>
        <v>0.30582582773593864</v>
      </c>
      <c r="M33" s="105">
        <f>SUM(M31:M32)</f>
        <v>318939.92604495003</v>
      </c>
      <c r="N33" s="106">
        <f>IFERROR(M33/M$28,0)</f>
        <v>0.30282753530715489</v>
      </c>
      <c r="O33" s="105">
        <f>SUM(O31:O32)</f>
        <v>322129.32530539954</v>
      </c>
      <c r="P33" s="106">
        <f>IFERROR(O33/O$28,0)</f>
        <v>0.29985863790218287</v>
      </c>
      <c r="Q33" s="105">
        <f>SUM(Q31:Q32)</f>
        <v>325350.61855845351</v>
      </c>
      <c r="R33" s="106">
        <f>IFERROR(Q33/Q$28,0)</f>
        <v>0.29691884733451435</v>
      </c>
      <c r="S33" s="105">
        <f>SUM(S31:S32)</f>
        <v>328604.1247440381</v>
      </c>
      <c r="T33" s="106">
        <f>IFERROR(S33/S$28,0)</f>
        <v>0.29400787824299957</v>
      </c>
      <c r="U33" s="105">
        <f>SUM(U31:U32)</f>
        <v>331890.16599147848</v>
      </c>
      <c r="V33" s="106">
        <f>IFERROR(U33/U$28,0)</f>
        <v>0.29112544806414664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47148</v>
      </c>
      <c r="D36" s="103">
        <f t="shared" ref="D36:D46" si="10">IFERROR(C36/C$28,0)</f>
        <v>4.0192245576768697E-2</v>
      </c>
      <c r="E36" s="216">
        <v>48090.96</v>
      </c>
      <c r="F36" s="103">
        <f t="shared" ref="F36:F46" si="11">IFERROR(E36/E$28,0)</f>
        <v>4.9425447070914695E-2</v>
      </c>
      <c r="G36" s="216">
        <v>49052.779199999997</v>
      </c>
      <c r="H36" s="103">
        <f t="shared" ref="H36:H46" si="12">IFERROR(G36/G$28,0)</f>
        <v>4.9425447070914695E-2</v>
      </c>
      <c r="I36" s="216">
        <v>50033.834783999999</v>
      </c>
      <c r="J36" s="103">
        <f t="shared" ref="J36:J46" si="13">IFERROR(I36/I$28,0)</f>
        <v>4.9425447070914695E-2</v>
      </c>
      <c r="K36" s="216">
        <v>51034.511479679997</v>
      </c>
      <c r="L36" s="103">
        <f t="shared" ref="L36:L46" si="14">IFERROR(K36/K$28,0)</f>
        <v>4.9425447070914688E-2</v>
      </c>
      <c r="M36" s="216">
        <v>52055.201709273599</v>
      </c>
      <c r="N36" s="103">
        <f t="shared" ref="N36:N46" si="15">IFERROR(M36/M$28,0)</f>
        <v>4.9425447070914688E-2</v>
      </c>
      <c r="O36" s="216">
        <v>53096.305743459074</v>
      </c>
      <c r="P36" s="103">
        <f t="shared" ref="P36:P46" si="16">IFERROR(O36/O$28,0)</f>
        <v>4.9425447070914702E-2</v>
      </c>
      <c r="Q36" s="216">
        <v>54158.231858328254</v>
      </c>
      <c r="R36" s="103">
        <f t="shared" ref="R36:R46" si="17">IFERROR(Q36/Q$28,0)</f>
        <v>4.9425447070914688E-2</v>
      </c>
      <c r="S36" s="216">
        <v>55241.396495494817</v>
      </c>
      <c r="T36" s="103">
        <f t="shared" ref="T36:T46" si="18">IFERROR(S36/S$28,0)</f>
        <v>4.9425447070914688E-2</v>
      </c>
      <c r="U36" s="216">
        <v>56346.224425404711</v>
      </c>
      <c r="V36" s="103">
        <f t="shared" ref="V36:V46" si="19">IFERROR(U36/U$28,0)</f>
        <v>4.9425447070914688E-2</v>
      </c>
    </row>
    <row r="37" spans="1:22" ht="12.75" customHeight="1" x14ac:dyDescent="0.3">
      <c r="A37" s="38" t="s">
        <v>23</v>
      </c>
      <c r="B37" s="50"/>
      <c r="C37" s="216">
        <v>213240</v>
      </c>
      <c r="D37" s="103">
        <f t="shared" si="10"/>
        <v>0.18178065764804777</v>
      </c>
      <c r="E37" s="216">
        <v>157640</v>
      </c>
      <c r="F37" s="103">
        <f t="shared" si="11"/>
        <v>0.16201438848920863</v>
      </c>
      <c r="G37" s="216">
        <v>163157.4</v>
      </c>
      <c r="H37" s="103">
        <f t="shared" si="12"/>
        <v>0.16439695302581464</v>
      </c>
      <c r="I37" s="216">
        <v>168378.4368</v>
      </c>
      <c r="J37" s="103">
        <f t="shared" si="13"/>
        <v>0.16633103482611833</v>
      </c>
      <c r="K37" s="216">
        <v>172587.89771999998</v>
      </c>
      <c r="L37" s="103">
        <f t="shared" si="14"/>
        <v>0.16714638303605026</v>
      </c>
      <c r="M37" s="216">
        <v>176902.59516299996</v>
      </c>
      <c r="N37" s="103">
        <f t="shared" si="15"/>
        <v>0.16796572805093282</v>
      </c>
      <c r="O37" s="216">
        <v>181325.16004207495</v>
      </c>
      <c r="P37" s="103">
        <f t="shared" si="16"/>
        <v>0.16878908946294721</v>
      </c>
      <c r="Q37" s="216">
        <v>185858.2890431268</v>
      </c>
      <c r="R37" s="103">
        <f t="shared" si="17"/>
        <v>0.16961648696031456</v>
      </c>
      <c r="S37" s="216">
        <v>190504.74626920494</v>
      </c>
      <c r="T37" s="103">
        <f t="shared" si="18"/>
        <v>0.17044794032776706</v>
      </c>
      <c r="U37" s="216">
        <v>195267.36492593505</v>
      </c>
      <c r="V37" s="103">
        <f t="shared" si="19"/>
        <v>0.1712834694470208</v>
      </c>
    </row>
    <row r="38" spans="1:22" ht="12.75" customHeight="1" x14ac:dyDescent="0.3">
      <c r="A38" s="38" t="s">
        <v>24</v>
      </c>
      <c r="B38" s="50"/>
      <c r="C38" s="216">
        <v>24501</v>
      </c>
      <c r="D38" s="103">
        <f t="shared" si="10"/>
        <v>2.0886362282099131E-2</v>
      </c>
      <c r="E38" s="216">
        <v>27245.112000000001</v>
      </c>
      <c r="F38" s="103">
        <f t="shared" si="11"/>
        <v>2.800114285714286E-2</v>
      </c>
      <c r="G38" s="216">
        <v>28198.690919999997</v>
      </c>
      <c r="H38" s="103">
        <f t="shared" si="12"/>
        <v>2.8412924369747898E-2</v>
      </c>
      <c r="I38" s="216">
        <v>29101.049029439997</v>
      </c>
      <c r="J38" s="103">
        <f t="shared" si="13"/>
        <v>2.8747194068215517E-2</v>
      </c>
      <c r="K38" s="216">
        <v>29828.575255175994</v>
      </c>
      <c r="L38" s="103">
        <f t="shared" si="14"/>
        <v>2.8888111686196961E-2</v>
      </c>
      <c r="M38" s="216">
        <v>30574.28963655539</v>
      </c>
      <c r="N38" s="103">
        <f t="shared" si="15"/>
        <v>2.9029720076815566E-2</v>
      </c>
      <c r="O38" s="216">
        <v>31338.646877469273</v>
      </c>
      <c r="P38" s="103">
        <f t="shared" si="16"/>
        <v>2.9172022626211727E-2</v>
      </c>
      <c r="Q38" s="216">
        <v>32122.113049406002</v>
      </c>
      <c r="R38" s="103">
        <f t="shared" si="17"/>
        <v>2.9315022737124521E-2</v>
      </c>
      <c r="S38" s="216">
        <v>32925.165875641149</v>
      </c>
      <c r="T38" s="103">
        <f t="shared" si="18"/>
        <v>2.9458723828973167E-2</v>
      </c>
      <c r="U38" s="216">
        <v>33748.295022532177</v>
      </c>
      <c r="V38" s="103">
        <f t="shared" si="19"/>
        <v>2.9603129337938724E-2</v>
      </c>
    </row>
    <row r="39" spans="1:22" ht="12.75" customHeight="1" x14ac:dyDescent="0.3">
      <c r="A39" s="38" t="s">
        <v>28</v>
      </c>
      <c r="B39" s="50"/>
      <c r="C39" s="216">
        <v>144101</v>
      </c>
      <c r="D39" s="103">
        <f t="shared" si="10"/>
        <v>0.1228417489577065</v>
      </c>
      <c r="E39" s="216">
        <v>110741</v>
      </c>
      <c r="F39" s="103">
        <f t="shared" si="11"/>
        <v>0.11381397738951696</v>
      </c>
      <c r="G39" s="216">
        <v>114616.935</v>
      </c>
      <c r="H39" s="103">
        <f t="shared" si="12"/>
        <v>0.11548771235112749</v>
      </c>
      <c r="I39" s="216">
        <v>118284.67692</v>
      </c>
      <c r="J39" s="103">
        <f t="shared" si="13"/>
        <v>0.11684639131996429</v>
      </c>
      <c r="K39" s="216">
        <v>121241.79384299999</v>
      </c>
      <c r="L39" s="103">
        <f t="shared" si="14"/>
        <v>0.11741916774800332</v>
      </c>
      <c r="M39" s="216">
        <v>124272.83868907498</v>
      </c>
      <c r="N39" s="103">
        <f t="shared" si="15"/>
        <v>0.11799475190363076</v>
      </c>
      <c r="O39" s="216">
        <v>127379.65965630184</v>
      </c>
      <c r="P39" s="103">
        <f t="shared" si="16"/>
        <v>0.11857315755021719</v>
      </c>
      <c r="Q39" s="216">
        <v>130564.15114770937</v>
      </c>
      <c r="R39" s="103">
        <f t="shared" si="17"/>
        <v>0.11915439851860059</v>
      </c>
      <c r="S39" s="216">
        <v>133828.25492640209</v>
      </c>
      <c r="T39" s="103">
        <f t="shared" si="18"/>
        <v>0.11973848870741724</v>
      </c>
      <c r="U39" s="216">
        <v>137173.96129956213</v>
      </c>
      <c r="V39" s="103">
        <f t="shared" si="19"/>
        <v>0.12032544208343399</v>
      </c>
    </row>
    <row r="40" spans="1:22" ht="12.75" customHeight="1" x14ac:dyDescent="0.3">
      <c r="A40" s="38" t="s">
        <v>25</v>
      </c>
      <c r="B40" s="50"/>
      <c r="C40" s="216">
        <v>5846.3519999999999</v>
      </c>
      <c r="D40" s="103">
        <f t="shared" si="10"/>
        <v>4.9838384515193184E-3</v>
      </c>
      <c r="E40" s="216">
        <v>5963.2790399999994</v>
      </c>
      <c r="F40" s="103">
        <f t="shared" si="11"/>
        <v>6.1287554367934222E-3</v>
      </c>
      <c r="G40" s="216">
        <v>6082.5446207999994</v>
      </c>
      <c r="H40" s="103">
        <f t="shared" si="12"/>
        <v>6.1287554367934214E-3</v>
      </c>
      <c r="I40" s="216">
        <v>6204.1955132160001</v>
      </c>
      <c r="J40" s="103">
        <f t="shared" si="13"/>
        <v>6.1287554367934222E-3</v>
      </c>
      <c r="K40" s="216">
        <v>6328.2794234803196</v>
      </c>
      <c r="L40" s="103">
        <f t="shared" si="14"/>
        <v>6.1287554367934214E-3</v>
      </c>
      <c r="M40" s="216">
        <v>6454.8450119499266</v>
      </c>
      <c r="N40" s="103">
        <f t="shared" si="15"/>
        <v>6.1287554367934214E-3</v>
      </c>
      <c r="O40" s="216">
        <v>6583.941912188925</v>
      </c>
      <c r="P40" s="103">
        <f t="shared" si="16"/>
        <v>6.1287554367934222E-3</v>
      </c>
      <c r="Q40" s="216">
        <v>6715.6207504327031</v>
      </c>
      <c r="R40" s="103">
        <f t="shared" si="17"/>
        <v>6.1287554367934214E-3</v>
      </c>
      <c r="S40" s="216">
        <v>6849.9331654413572</v>
      </c>
      <c r="T40" s="103">
        <f t="shared" si="18"/>
        <v>6.1287554367934214E-3</v>
      </c>
      <c r="U40" s="216">
        <v>6986.9318287501837</v>
      </c>
      <c r="V40" s="103">
        <f t="shared" si="19"/>
        <v>6.1287554367934205E-3</v>
      </c>
    </row>
    <row r="41" spans="1:22" ht="12.75" customHeight="1" x14ac:dyDescent="0.3">
      <c r="A41" s="38" t="s">
        <v>26</v>
      </c>
      <c r="B41" s="50"/>
      <c r="C41" s="216">
        <v>26441.759999999998</v>
      </c>
      <c r="D41" s="103">
        <f t="shared" si="10"/>
        <v>2.2540801548357924E-2</v>
      </c>
      <c r="E41" s="216">
        <v>19547.36</v>
      </c>
      <c r="F41" s="103">
        <f t="shared" si="11"/>
        <v>2.008978417266187E-2</v>
      </c>
      <c r="G41" s="216">
        <v>20231.517599999999</v>
      </c>
      <c r="H41" s="103">
        <f t="shared" si="12"/>
        <v>2.0385222175201015E-2</v>
      </c>
      <c r="I41" s="216">
        <v>20878.926163199998</v>
      </c>
      <c r="J41" s="103">
        <f t="shared" si="13"/>
        <v>2.0625048318438671E-2</v>
      </c>
      <c r="K41" s="216">
        <v>21400.899317279996</v>
      </c>
      <c r="L41" s="103">
        <f t="shared" si="14"/>
        <v>2.0726151496470231E-2</v>
      </c>
      <c r="M41" s="216">
        <v>21935.921800211996</v>
      </c>
      <c r="N41" s="103">
        <f t="shared" si="15"/>
        <v>2.0827750278315672E-2</v>
      </c>
      <c r="O41" s="216">
        <v>22484.319845217295</v>
      </c>
      <c r="P41" s="103">
        <f t="shared" si="16"/>
        <v>2.0929847093405458E-2</v>
      </c>
      <c r="Q41" s="216">
        <v>23046.427841347722</v>
      </c>
      <c r="R41" s="103">
        <f t="shared" si="17"/>
        <v>2.1032444383079003E-2</v>
      </c>
      <c r="S41" s="216">
        <v>23622.588537381413</v>
      </c>
      <c r="T41" s="103">
        <f t="shared" si="18"/>
        <v>2.1135544600643114E-2</v>
      </c>
      <c r="U41" s="216">
        <v>24213.153250815947</v>
      </c>
      <c r="V41" s="103">
        <f t="shared" si="19"/>
        <v>2.1239150211430583E-2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40325.06</v>
      </c>
      <c r="D45" s="103">
        <f t="shared" si="10"/>
        <v>3.4375895359674474E-2</v>
      </c>
      <c r="E45" s="219">
        <v>32309.404768</v>
      </c>
      <c r="F45" s="103">
        <f t="shared" si="11"/>
        <v>3.3205965845837619E-2</v>
      </c>
      <c r="G45" s="219">
        <v>33372.425681280001</v>
      </c>
      <c r="H45" s="103">
        <f t="shared" si="12"/>
        <v>3.3625965460854848E-2</v>
      </c>
      <c r="I45" s="219">
        <v>34385.011768143362</v>
      </c>
      <c r="J45" s="103">
        <f t="shared" si="13"/>
        <v>3.396690632481001E-2</v>
      </c>
      <c r="K45" s="219">
        <v>35221.12115999846</v>
      </c>
      <c r="L45" s="103">
        <f t="shared" si="14"/>
        <v>3.4110636296869529E-2</v>
      </c>
      <c r="M45" s="219">
        <v>36077.66296860297</v>
      </c>
      <c r="N45" s="103">
        <f t="shared" si="15"/>
        <v>3.425507082761562E-2</v>
      </c>
      <c r="O45" s="219">
        <v>36955.138598014681</v>
      </c>
      <c r="P45" s="103">
        <f t="shared" si="16"/>
        <v>3.4400213370767339E-2</v>
      </c>
      <c r="Q45" s="219">
        <v>37854.061799265619</v>
      </c>
      <c r="R45" s="103">
        <f t="shared" si="17"/>
        <v>3.4546067396973711E-2</v>
      </c>
      <c r="S45" s="219">
        <v>38774.958975273847</v>
      </c>
      <c r="T45" s="103">
        <f t="shared" si="18"/>
        <v>3.4692636393896789E-2</v>
      </c>
      <c r="U45" s="219">
        <v>39718.369493302802</v>
      </c>
      <c r="V45" s="103">
        <f t="shared" si="19"/>
        <v>3.4839923866294968E-2</v>
      </c>
    </row>
    <row r="46" spans="1:22" ht="12.75" customHeight="1" x14ac:dyDescent="0.3">
      <c r="A46" s="26" t="s">
        <v>5</v>
      </c>
      <c r="B46" s="69"/>
      <c r="C46" s="105">
        <f>SUM(C36:C45)</f>
        <v>501603.17200000002</v>
      </c>
      <c r="D46" s="106">
        <f t="shared" si="10"/>
        <v>0.42760154982417381</v>
      </c>
      <c r="E46" s="105">
        <f>SUM(E36:E45)</f>
        <v>401537.11580799997</v>
      </c>
      <c r="F46" s="106">
        <f t="shared" si="11"/>
        <v>0.41267946126207605</v>
      </c>
      <c r="G46" s="105">
        <f>SUM(G36:G45)</f>
        <v>414712.29302207998</v>
      </c>
      <c r="H46" s="106">
        <f t="shared" si="12"/>
        <v>0.41786297989045401</v>
      </c>
      <c r="I46" s="105">
        <f>SUM(I36:I45)</f>
        <v>427266.13097799942</v>
      </c>
      <c r="J46" s="106">
        <f t="shared" si="13"/>
        <v>0.422070777365255</v>
      </c>
      <c r="K46" s="105">
        <f>SUM(K36:K45)</f>
        <v>437643.07819861476</v>
      </c>
      <c r="L46" s="106">
        <f t="shared" si="14"/>
        <v>0.42384465277129846</v>
      </c>
      <c r="M46" s="105">
        <f>SUM(M36:M45)</f>
        <v>448273.35497866885</v>
      </c>
      <c r="N46" s="106">
        <f t="shared" si="15"/>
        <v>0.42562722364501859</v>
      </c>
      <c r="O46" s="105">
        <f>SUM(O36:O45)</f>
        <v>459163.172674726</v>
      </c>
      <c r="P46" s="106">
        <f t="shared" si="16"/>
        <v>0.42741853261125701</v>
      </c>
      <c r="Q46" s="105">
        <f>SUM(Q36:Q45)</f>
        <v>470318.89548961644</v>
      </c>
      <c r="R46" s="106">
        <f t="shared" si="17"/>
        <v>0.42921862250380044</v>
      </c>
      <c r="S46" s="105">
        <f>SUM(S36:S45)</f>
        <v>481747.04424483969</v>
      </c>
      <c r="T46" s="106">
        <f t="shared" si="18"/>
        <v>0.43102753636640556</v>
      </c>
      <c r="U46" s="105">
        <f>SUM(U36:U45)</f>
        <v>493454.30024630297</v>
      </c>
      <c r="V46" s="106">
        <f t="shared" si="19"/>
        <v>0.43284531745382715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821.14347000000009</v>
      </c>
      <c r="D54" s="103">
        <f t="shared" si="20"/>
        <v>6.9999999999999999E-4</v>
      </c>
      <c r="E54" s="216">
        <v>681.1</v>
      </c>
      <c r="F54" s="103">
        <f t="shared" si="21"/>
        <v>6.9999999999999999E-4</v>
      </c>
      <c r="G54" s="216">
        <v>694.72199999999987</v>
      </c>
      <c r="H54" s="103">
        <f t="shared" si="22"/>
        <v>6.9999999999999988E-4</v>
      </c>
      <c r="I54" s="216">
        <v>708.61644000000013</v>
      </c>
      <c r="J54" s="103">
        <f t="shared" si="23"/>
        <v>7.000000000000001E-4</v>
      </c>
      <c r="K54" s="216">
        <v>722.78876879999996</v>
      </c>
      <c r="L54" s="103">
        <f t="shared" si="24"/>
        <v>6.9999999999999988E-4</v>
      </c>
      <c r="M54" s="216">
        <v>737.24454417600009</v>
      </c>
      <c r="N54" s="103">
        <f t="shared" si="25"/>
        <v>6.9999999999999999E-4</v>
      </c>
      <c r="O54" s="216">
        <v>751.98943505951991</v>
      </c>
      <c r="P54" s="103">
        <f t="shared" si="26"/>
        <v>6.9999999999999988E-4</v>
      </c>
      <c r="Q54" s="216">
        <v>767.02922376071047</v>
      </c>
      <c r="R54" s="103">
        <f t="shared" si="27"/>
        <v>6.9999999999999988E-4</v>
      </c>
      <c r="S54" s="216">
        <v>782.36980823592478</v>
      </c>
      <c r="T54" s="103">
        <f t="shared" si="28"/>
        <v>6.9999999999999999E-4</v>
      </c>
      <c r="U54" s="216">
        <v>798.01720440064321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>
        <v>93844.968000000008</v>
      </c>
      <c r="D55" s="103">
        <f t="shared" si="20"/>
        <v>0.08</v>
      </c>
      <c r="E55" s="216">
        <v>77840</v>
      </c>
      <c r="F55" s="103">
        <f t="shared" si="21"/>
        <v>0.08</v>
      </c>
      <c r="G55" s="216">
        <v>79396.800000000003</v>
      </c>
      <c r="H55" s="103">
        <f t="shared" si="22"/>
        <v>0.08</v>
      </c>
      <c r="I55" s="216">
        <v>80984.736000000004</v>
      </c>
      <c r="J55" s="103">
        <f t="shared" si="23"/>
        <v>0.08</v>
      </c>
      <c r="K55" s="216">
        <v>82604.430720000004</v>
      </c>
      <c r="L55" s="103">
        <f t="shared" si="24"/>
        <v>0.08</v>
      </c>
      <c r="M55" s="216">
        <v>84256.519334400014</v>
      </c>
      <c r="N55" s="103">
        <f t="shared" si="25"/>
        <v>0.08</v>
      </c>
      <c r="O55" s="216">
        <v>85941.649721088004</v>
      </c>
      <c r="P55" s="103">
        <f t="shared" si="26"/>
        <v>0.08</v>
      </c>
      <c r="Q55" s="216">
        <v>87660.482715509774</v>
      </c>
      <c r="R55" s="103">
        <f t="shared" si="27"/>
        <v>0.08</v>
      </c>
      <c r="S55" s="216">
        <v>89413.692369819968</v>
      </c>
      <c r="T55" s="103">
        <f t="shared" si="28"/>
        <v>0.08</v>
      </c>
      <c r="U55" s="216">
        <v>91201.966217216366</v>
      </c>
      <c r="V55" s="103">
        <f t="shared" si="29"/>
        <v>0.08</v>
      </c>
      <c r="X55" s="235"/>
    </row>
    <row r="56" spans="1:24" ht="12.75" customHeight="1" x14ac:dyDescent="0.3">
      <c r="A56" s="38" t="s">
        <v>88</v>
      </c>
      <c r="B56" s="50"/>
      <c r="C56" s="216">
        <v>598.26167100000009</v>
      </c>
      <c r="D56" s="103">
        <f t="shared" si="20"/>
        <v>5.1000000000000004E-4</v>
      </c>
      <c r="E56" s="216">
        <v>496.23</v>
      </c>
      <c r="F56" s="103">
        <f t="shared" si="21"/>
        <v>5.1000000000000004E-4</v>
      </c>
      <c r="G56" s="216">
        <v>506.15460000000002</v>
      </c>
      <c r="H56" s="103">
        <f t="shared" si="22"/>
        <v>5.1000000000000004E-4</v>
      </c>
      <c r="I56" s="216">
        <v>516.277692</v>
      </c>
      <c r="J56" s="103">
        <f t="shared" si="23"/>
        <v>5.0999999999999993E-4</v>
      </c>
      <c r="K56" s="216">
        <v>526.60324584</v>
      </c>
      <c r="L56" s="103">
        <f t="shared" si="24"/>
        <v>5.0999999999999993E-4</v>
      </c>
      <c r="M56" s="216">
        <v>537.1353107568001</v>
      </c>
      <c r="N56" s="103">
        <f t="shared" si="25"/>
        <v>5.1000000000000004E-4</v>
      </c>
      <c r="O56" s="216">
        <v>547.87801697193595</v>
      </c>
      <c r="P56" s="103">
        <f t="shared" si="26"/>
        <v>5.0999999999999993E-4</v>
      </c>
      <c r="Q56" s="216">
        <v>558.83557731137489</v>
      </c>
      <c r="R56" s="103">
        <f t="shared" si="27"/>
        <v>5.1000000000000004E-4</v>
      </c>
      <c r="S56" s="216">
        <v>570.01228885760236</v>
      </c>
      <c r="T56" s="103">
        <f t="shared" si="28"/>
        <v>5.1000000000000004E-4</v>
      </c>
      <c r="U56" s="216">
        <v>581.41253463475437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58653.10500000001</v>
      </c>
      <c r="D59" s="103">
        <f t="shared" si="20"/>
        <v>0.05</v>
      </c>
      <c r="E59" s="216">
        <v>48650</v>
      </c>
      <c r="F59" s="103">
        <f t="shared" si="21"/>
        <v>0.05</v>
      </c>
      <c r="G59" s="216">
        <v>49623</v>
      </c>
      <c r="H59" s="103">
        <f t="shared" si="22"/>
        <v>0.05</v>
      </c>
      <c r="I59" s="216">
        <v>50615.460000000006</v>
      </c>
      <c r="J59" s="103">
        <f t="shared" si="23"/>
        <v>0.05</v>
      </c>
      <c r="K59" s="216">
        <v>51627.76920000001</v>
      </c>
      <c r="L59" s="103">
        <f t="shared" si="24"/>
        <v>0.05</v>
      </c>
      <c r="M59" s="216">
        <v>52660.324584000016</v>
      </c>
      <c r="N59" s="103">
        <f t="shared" si="25"/>
        <v>0.05</v>
      </c>
      <c r="O59" s="216">
        <v>53713.531075680003</v>
      </c>
      <c r="P59" s="103">
        <f t="shared" si="26"/>
        <v>0.05</v>
      </c>
      <c r="Q59" s="216">
        <v>54787.801697193616</v>
      </c>
      <c r="R59" s="103">
        <f t="shared" si="27"/>
        <v>0.05</v>
      </c>
      <c r="S59" s="216">
        <v>55883.557731137487</v>
      </c>
      <c r="T59" s="103">
        <f t="shared" si="28"/>
        <v>0.05</v>
      </c>
      <c r="U59" s="216">
        <v>57001.228885760233</v>
      </c>
      <c r="V59" s="103">
        <f t="shared" si="29"/>
        <v>0.05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16496.852424974324</v>
      </c>
      <c r="D63" s="103">
        <f t="shared" si="20"/>
        <v>1.4063068293634517E-2</v>
      </c>
      <c r="E63" s="216">
        <v>8303.6956249121831</v>
      </c>
      <c r="F63" s="103">
        <f t="shared" si="21"/>
        <v>8.5341167779159136E-3</v>
      </c>
      <c r="G63" s="216">
        <v>9271.0543948134346</v>
      </c>
      <c r="H63" s="103">
        <f t="shared" si="22"/>
        <v>9.3414892235590703E-3</v>
      </c>
      <c r="I63" s="216">
        <v>9091.0752680708301</v>
      </c>
      <c r="J63" s="103">
        <f t="shared" si="23"/>
        <v>8.9805321023169894E-3</v>
      </c>
      <c r="K63" s="216">
        <v>9221.4676874044926</v>
      </c>
      <c r="L63" s="103">
        <f t="shared" si="24"/>
        <v>8.9307245212180229E-3</v>
      </c>
      <c r="M63" s="216">
        <v>9354.1426098918801</v>
      </c>
      <c r="N63" s="103">
        <f t="shared" si="25"/>
        <v>8.8815846501010612E-3</v>
      </c>
      <c r="O63" s="216">
        <v>9488.0837262552595</v>
      </c>
      <c r="P63" s="103">
        <f t="shared" si="26"/>
        <v>8.8321169137874841E-3</v>
      </c>
      <c r="Q63" s="216">
        <v>9624.3704314458791</v>
      </c>
      <c r="R63" s="103">
        <f t="shared" si="27"/>
        <v>8.7833150202290995E-3</v>
      </c>
      <c r="S63" s="216">
        <v>9762.5076199952327</v>
      </c>
      <c r="T63" s="103">
        <f t="shared" si="28"/>
        <v>8.7346869243399208E-3</v>
      </c>
      <c r="U63" s="216">
        <v>9902.5246708316026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5630.6980800000001</v>
      </c>
      <c r="D64" s="103">
        <f t="shared" si="20"/>
        <v>4.7999999999999996E-3</v>
      </c>
      <c r="E64" s="216">
        <v>4670.3999999999987</v>
      </c>
      <c r="F64" s="103">
        <f t="shared" si="21"/>
        <v>4.7999999999999987E-3</v>
      </c>
      <c r="G64" s="216">
        <v>4763.8079999999991</v>
      </c>
      <c r="H64" s="103">
        <f t="shared" si="22"/>
        <v>4.7999999999999987E-3</v>
      </c>
      <c r="I64" s="216">
        <v>4859.0841599999994</v>
      </c>
      <c r="J64" s="103">
        <f t="shared" si="23"/>
        <v>4.7999999999999987E-3</v>
      </c>
      <c r="K64" s="216">
        <v>4956.2658431999998</v>
      </c>
      <c r="L64" s="103">
        <f t="shared" si="24"/>
        <v>4.7999999999999996E-3</v>
      </c>
      <c r="M64" s="216">
        <v>5055.3911600640004</v>
      </c>
      <c r="N64" s="103">
        <f t="shared" si="25"/>
        <v>4.7999999999999996E-3</v>
      </c>
      <c r="O64" s="216">
        <v>5156.4989832652791</v>
      </c>
      <c r="P64" s="103">
        <f t="shared" si="26"/>
        <v>4.7999999999999996E-3</v>
      </c>
      <c r="Q64" s="216">
        <v>5259.6289629305857</v>
      </c>
      <c r="R64" s="103">
        <f t="shared" si="27"/>
        <v>4.7999999999999996E-3</v>
      </c>
      <c r="S64" s="216">
        <v>5364.8215421891973</v>
      </c>
      <c r="T64" s="103">
        <f t="shared" si="28"/>
        <v>4.7999999999999987E-3</v>
      </c>
      <c r="U64" s="216">
        <v>5472.1179730329823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586.53105000000005</v>
      </c>
      <c r="D65" s="103">
        <f t="shared" si="20"/>
        <v>5.0000000000000001E-4</v>
      </c>
      <c r="E65" s="216">
        <v>486.49999999999994</v>
      </c>
      <c r="F65" s="103">
        <f t="shared" si="21"/>
        <v>4.999999999999999E-4</v>
      </c>
      <c r="G65" s="216">
        <v>496.22999999999996</v>
      </c>
      <c r="H65" s="103">
        <f t="shared" si="22"/>
        <v>5.0000000000000001E-4</v>
      </c>
      <c r="I65" s="216">
        <v>506.15460000000002</v>
      </c>
      <c r="J65" s="103">
        <f t="shared" si="23"/>
        <v>5.0000000000000001E-4</v>
      </c>
      <c r="K65" s="216">
        <v>516.277692</v>
      </c>
      <c r="L65" s="103">
        <f t="shared" si="24"/>
        <v>5.0000000000000001E-4</v>
      </c>
      <c r="M65" s="216">
        <v>526.60324584000011</v>
      </c>
      <c r="N65" s="103">
        <f t="shared" si="25"/>
        <v>5.0000000000000001E-4</v>
      </c>
      <c r="O65" s="216">
        <v>537.13531075679998</v>
      </c>
      <c r="P65" s="103">
        <f t="shared" si="26"/>
        <v>5.0000000000000001E-4</v>
      </c>
      <c r="Q65" s="216">
        <v>547.87801697193606</v>
      </c>
      <c r="R65" s="103">
        <f t="shared" si="27"/>
        <v>5.0000000000000001E-4</v>
      </c>
      <c r="S65" s="216">
        <v>558.83557731137489</v>
      </c>
      <c r="T65" s="103">
        <f t="shared" si="28"/>
        <v>5.0000000000000001E-4</v>
      </c>
      <c r="U65" s="216">
        <v>570.01228885760236</v>
      </c>
      <c r="V65" s="103">
        <f t="shared" si="29"/>
        <v>5.0000000000000012E-4</v>
      </c>
      <c r="X65" s="235"/>
    </row>
    <row r="66" spans="1:24" ht="12.75" customHeight="1" x14ac:dyDescent="0.3">
      <c r="A66" s="38" t="s">
        <v>147</v>
      </c>
      <c r="B66" s="50"/>
      <c r="C66" s="216">
        <v>3284.5738800000004</v>
      </c>
      <c r="D66" s="103">
        <f t="shared" si="20"/>
        <v>2.8E-3</v>
      </c>
      <c r="E66" s="216">
        <v>2724.4</v>
      </c>
      <c r="F66" s="103">
        <f t="shared" si="21"/>
        <v>2.8E-3</v>
      </c>
      <c r="G66" s="216">
        <v>2778.8879999999995</v>
      </c>
      <c r="H66" s="103">
        <f t="shared" si="22"/>
        <v>2.7999999999999995E-3</v>
      </c>
      <c r="I66" s="216">
        <v>2834.4657600000005</v>
      </c>
      <c r="J66" s="103">
        <f t="shared" si="23"/>
        <v>2.8000000000000004E-3</v>
      </c>
      <c r="K66" s="216">
        <v>2891.1550751999998</v>
      </c>
      <c r="L66" s="103">
        <f t="shared" si="24"/>
        <v>2.7999999999999995E-3</v>
      </c>
      <c r="M66" s="216">
        <v>2948.9781767040004</v>
      </c>
      <c r="N66" s="103">
        <f t="shared" si="25"/>
        <v>2.8E-3</v>
      </c>
      <c r="O66" s="216">
        <v>3007.9577402380796</v>
      </c>
      <c r="P66" s="103">
        <f t="shared" si="26"/>
        <v>2.7999999999999995E-3</v>
      </c>
      <c r="Q66" s="216">
        <v>3068.1168950428419</v>
      </c>
      <c r="R66" s="103">
        <f t="shared" si="27"/>
        <v>2.7999999999999995E-3</v>
      </c>
      <c r="S66" s="216">
        <v>3129.4792329436991</v>
      </c>
      <c r="T66" s="103">
        <f t="shared" si="28"/>
        <v>2.8E-3</v>
      </c>
      <c r="U66" s="216">
        <v>3192.0688176025728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15836.33835</v>
      </c>
      <c r="D67" s="103">
        <f t="shared" si="20"/>
        <v>1.3499999999999998E-2</v>
      </c>
      <c r="E67" s="216">
        <v>13135.499999999998</v>
      </c>
      <c r="F67" s="103">
        <f t="shared" si="21"/>
        <v>1.3499999999999998E-2</v>
      </c>
      <c r="G67" s="216">
        <v>13398.21</v>
      </c>
      <c r="H67" s="103">
        <f t="shared" si="22"/>
        <v>1.35E-2</v>
      </c>
      <c r="I67" s="216">
        <v>13666.174200000001</v>
      </c>
      <c r="J67" s="103">
        <f t="shared" si="23"/>
        <v>1.35E-2</v>
      </c>
      <c r="K67" s="216">
        <v>13939.497684</v>
      </c>
      <c r="L67" s="103">
        <f t="shared" si="24"/>
        <v>1.3499999999999998E-2</v>
      </c>
      <c r="M67" s="216">
        <v>14218.287637680003</v>
      </c>
      <c r="N67" s="103">
        <f t="shared" si="25"/>
        <v>1.35E-2</v>
      </c>
      <c r="O67" s="216">
        <v>14502.653390433597</v>
      </c>
      <c r="P67" s="103">
        <f t="shared" si="26"/>
        <v>1.3499999999999998E-2</v>
      </c>
      <c r="Q67" s="216">
        <v>14792.706458242275</v>
      </c>
      <c r="R67" s="103">
        <f t="shared" si="27"/>
        <v>1.35E-2</v>
      </c>
      <c r="S67" s="216">
        <v>15088.560587407121</v>
      </c>
      <c r="T67" s="103">
        <f t="shared" si="28"/>
        <v>1.35E-2</v>
      </c>
      <c r="U67" s="216">
        <v>15390.331799155263</v>
      </c>
      <c r="V67" s="103">
        <f t="shared" si="29"/>
        <v>1.3500000000000002E-2</v>
      </c>
      <c r="X67" s="235"/>
    </row>
    <row r="68" spans="1:24" ht="12.75" customHeight="1" x14ac:dyDescent="0.3">
      <c r="A68" s="38" t="s">
        <v>6</v>
      </c>
      <c r="B68" s="50"/>
      <c r="C68" s="216">
        <v>1994.2055700000001</v>
      </c>
      <c r="D68" s="103">
        <f t="shared" si="20"/>
        <v>1.6999999999999999E-3</v>
      </c>
      <c r="E68" s="216">
        <v>1654.0999999999997</v>
      </c>
      <c r="F68" s="103">
        <f t="shared" si="21"/>
        <v>1.6999999999999997E-3</v>
      </c>
      <c r="G68" s="216">
        <v>1687.182</v>
      </c>
      <c r="H68" s="103">
        <f t="shared" si="22"/>
        <v>1.7000000000000001E-3</v>
      </c>
      <c r="I68" s="216">
        <v>1720.9256400000002</v>
      </c>
      <c r="J68" s="103">
        <f t="shared" si="23"/>
        <v>1.7000000000000001E-3</v>
      </c>
      <c r="K68" s="216">
        <v>1755.3441527999998</v>
      </c>
      <c r="L68" s="103">
        <f t="shared" si="24"/>
        <v>1.6999999999999997E-3</v>
      </c>
      <c r="M68" s="216">
        <v>1790.4510358560003</v>
      </c>
      <c r="N68" s="103">
        <f t="shared" si="25"/>
        <v>1.6999999999999999E-3</v>
      </c>
      <c r="O68" s="216">
        <v>1826.2600565731198</v>
      </c>
      <c r="P68" s="103">
        <f t="shared" si="26"/>
        <v>1.6999999999999997E-3</v>
      </c>
      <c r="Q68" s="216">
        <v>1862.7852577045826</v>
      </c>
      <c r="R68" s="103">
        <f t="shared" si="27"/>
        <v>1.6999999999999999E-3</v>
      </c>
      <c r="S68" s="216">
        <v>1900.0409628586744</v>
      </c>
      <c r="T68" s="103">
        <f t="shared" si="28"/>
        <v>1.7000000000000001E-3</v>
      </c>
      <c r="U68" s="216">
        <v>1938.0417821158478</v>
      </c>
      <c r="V68" s="103">
        <f t="shared" si="29"/>
        <v>1.7000000000000001E-3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117.30621000000002</v>
      </c>
      <c r="D70" s="103">
        <f t="shared" si="20"/>
        <v>1E-4</v>
      </c>
      <c r="E70" s="216">
        <v>97.3</v>
      </c>
      <c r="F70" s="103">
        <f t="shared" si="21"/>
        <v>9.9999999999999991E-5</v>
      </c>
      <c r="G70" s="216">
        <v>99.245999999999995</v>
      </c>
      <c r="H70" s="103">
        <f t="shared" si="22"/>
        <v>9.9999999999999991E-5</v>
      </c>
      <c r="I70" s="216">
        <v>101.23092000000001</v>
      </c>
      <c r="J70" s="103">
        <f t="shared" si="23"/>
        <v>1E-4</v>
      </c>
      <c r="K70" s="216">
        <v>103.25553840000002</v>
      </c>
      <c r="L70" s="103">
        <f t="shared" si="24"/>
        <v>1.0000000000000002E-4</v>
      </c>
      <c r="M70" s="216">
        <v>105.32064916800003</v>
      </c>
      <c r="N70" s="103">
        <f t="shared" si="25"/>
        <v>1E-4</v>
      </c>
      <c r="O70" s="216">
        <v>107.42706215136</v>
      </c>
      <c r="P70" s="103">
        <f t="shared" si="26"/>
        <v>1E-4</v>
      </c>
      <c r="Q70" s="216">
        <v>109.57560339438722</v>
      </c>
      <c r="R70" s="103">
        <f t="shared" si="27"/>
        <v>9.9999999999999991E-5</v>
      </c>
      <c r="S70" s="216">
        <v>111.76711546227497</v>
      </c>
      <c r="T70" s="103">
        <f t="shared" si="28"/>
        <v>1E-4</v>
      </c>
      <c r="U70" s="216">
        <v>114.00245777152047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8797.9657500000012</v>
      </c>
      <c r="D75" s="103">
        <f t="shared" si="20"/>
        <v>7.5000000000000006E-3</v>
      </c>
      <c r="E75" s="216">
        <v>7297.4999999999991</v>
      </c>
      <c r="F75" s="103">
        <f t="shared" si="21"/>
        <v>7.4999999999999989E-3</v>
      </c>
      <c r="G75" s="216">
        <v>7443.4499999999989</v>
      </c>
      <c r="H75" s="103">
        <f t="shared" si="22"/>
        <v>7.4999999999999989E-3</v>
      </c>
      <c r="I75" s="216">
        <v>7592.3189999999995</v>
      </c>
      <c r="J75" s="103">
        <f t="shared" si="23"/>
        <v>7.4999999999999989E-3</v>
      </c>
      <c r="K75" s="216">
        <v>7744.1653799999995</v>
      </c>
      <c r="L75" s="103">
        <f t="shared" si="24"/>
        <v>7.4999999999999989E-3</v>
      </c>
      <c r="M75" s="216">
        <v>7899.0486876000004</v>
      </c>
      <c r="N75" s="103">
        <f t="shared" si="25"/>
        <v>7.4999999999999989E-3</v>
      </c>
      <c r="O75" s="216">
        <v>8057.0296613519986</v>
      </c>
      <c r="P75" s="103">
        <f t="shared" si="26"/>
        <v>7.4999999999999989E-3</v>
      </c>
      <c r="Q75" s="216">
        <v>8218.1702545790413</v>
      </c>
      <c r="R75" s="103">
        <f t="shared" si="27"/>
        <v>7.4999999999999997E-3</v>
      </c>
      <c r="S75" s="216">
        <v>8382.533659670622</v>
      </c>
      <c r="T75" s="103">
        <f t="shared" si="28"/>
        <v>7.4999999999999997E-3</v>
      </c>
      <c r="U75" s="216">
        <v>8550.1843328640352</v>
      </c>
      <c r="V75" s="103">
        <f t="shared" si="29"/>
        <v>7.5000000000000006E-3</v>
      </c>
      <c r="X75" s="235"/>
    </row>
    <row r="76" spans="1:24" ht="12.75" customHeight="1" x14ac:dyDescent="0.3">
      <c r="A76" s="38" t="s">
        <v>137</v>
      </c>
      <c r="B76" s="50"/>
      <c r="C76" s="216">
        <v>469.22484000000009</v>
      </c>
      <c r="D76" s="103">
        <f t="shared" si="20"/>
        <v>4.0000000000000002E-4</v>
      </c>
      <c r="E76" s="216">
        <v>389.2</v>
      </c>
      <c r="F76" s="103">
        <f t="shared" si="21"/>
        <v>3.9999999999999996E-4</v>
      </c>
      <c r="G76" s="216">
        <v>396.98399999999998</v>
      </c>
      <c r="H76" s="103">
        <f t="shared" si="22"/>
        <v>3.9999999999999996E-4</v>
      </c>
      <c r="I76" s="216">
        <v>404.92368000000005</v>
      </c>
      <c r="J76" s="103">
        <f t="shared" si="23"/>
        <v>4.0000000000000002E-4</v>
      </c>
      <c r="K76" s="216">
        <v>413.02215360000008</v>
      </c>
      <c r="L76" s="103">
        <f t="shared" si="24"/>
        <v>4.0000000000000007E-4</v>
      </c>
      <c r="M76" s="216">
        <v>421.28259667200012</v>
      </c>
      <c r="N76" s="103">
        <f t="shared" si="25"/>
        <v>4.0000000000000002E-4</v>
      </c>
      <c r="O76" s="216">
        <v>429.70824860544002</v>
      </c>
      <c r="P76" s="103">
        <f t="shared" si="26"/>
        <v>4.0000000000000002E-4</v>
      </c>
      <c r="Q76" s="216">
        <v>438.30241357754886</v>
      </c>
      <c r="R76" s="103">
        <f t="shared" si="27"/>
        <v>3.9999999999999996E-4</v>
      </c>
      <c r="S76" s="216">
        <v>447.06846184909989</v>
      </c>
      <c r="T76" s="103">
        <f t="shared" si="28"/>
        <v>4.0000000000000002E-4</v>
      </c>
      <c r="U76" s="216">
        <v>456.00983108608187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1524.9807300000002</v>
      </c>
      <c r="D77" s="103">
        <f t="shared" si="20"/>
        <v>1.3000000000000002E-3</v>
      </c>
      <c r="E77" s="216">
        <v>1264.8999999999999</v>
      </c>
      <c r="F77" s="103">
        <f t="shared" si="21"/>
        <v>1.2999999999999999E-3</v>
      </c>
      <c r="G77" s="216">
        <v>1290.1979999999999</v>
      </c>
      <c r="H77" s="103">
        <f t="shared" si="22"/>
        <v>1.2999999999999999E-3</v>
      </c>
      <c r="I77" s="216">
        <v>1316.0019600000001</v>
      </c>
      <c r="J77" s="103">
        <f t="shared" si="23"/>
        <v>1.2999999999999999E-3</v>
      </c>
      <c r="K77" s="216">
        <v>1342.3219992000002</v>
      </c>
      <c r="L77" s="103">
        <f t="shared" si="24"/>
        <v>1.3000000000000002E-3</v>
      </c>
      <c r="M77" s="216">
        <v>1369.1684391840001</v>
      </c>
      <c r="N77" s="103">
        <f t="shared" si="25"/>
        <v>1.2999999999999999E-3</v>
      </c>
      <c r="O77" s="216">
        <v>1396.5518079676797</v>
      </c>
      <c r="P77" s="103">
        <f t="shared" si="26"/>
        <v>1.2999999999999997E-3</v>
      </c>
      <c r="Q77" s="216">
        <v>1424.4828441270338</v>
      </c>
      <c r="R77" s="103">
        <f t="shared" si="27"/>
        <v>1.2999999999999999E-3</v>
      </c>
      <c r="S77" s="216">
        <v>1452.9725010095747</v>
      </c>
      <c r="T77" s="103">
        <f t="shared" si="28"/>
        <v>1.3000000000000002E-3</v>
      </c>
      <c r="U77" s="216">
        <v>1482.0319510297661</v>
      </c>
      <c r="V77" s="103">
        <f t="shared" si="29"/>
        <v>1.3000000000000002E-3</v>
      </c>
      <c r="X77" s="235"/>
    </row>
    <row r="78" spans="1:24" ht="12.75" customHeight="1" x14ac:dyDescent="0.3">
      <c r="A78" s="38" t="s">
        <v>135</v>
      </c>
      <c r="B78" s="50"/>
      <c r="C78" s="216">
        <v>23461.242000000006</v>
      </c>
      <c r="D78" s="103">
        <f t="shared" si="20"/>
        <v>2.0000000000000004E-2</v>
      </c>
      <c r="E78" s="216">
        <v>19460</v>
      </c>
      <c r="F78" s="103">
        <f t="shared" si="21"/>
        <v>0.02</v>
      </c>
      <c r="G78" s="216">
        <v>19849.199999999997</v>
      </c>
      <c r="H78" s="103">
        <f t="shared" si="22"/>
        <v>1.9999999999999997E-2</v>
      </c>
      <c r="I78" s="216">
        <v>20246.184000000001</v>
      </c>
      <c r="J78" s="103">
        <f t="shared" si="23"/>
        <v>0.02</v>
      </c>
      <c r="K78" s="216">
        <v>20651.107680000001</v>
      </c>
      <c r="L78" s="103">
        <f t="shared" si="24"/>
        <v>0.02</v>
      </c>
      <c r="M78" s="216">
        <v>21064.129833600004</v>
      </c>
      <c r="N78" s="103">
        <f t="shared" si="25"/>
        <v>0.02</v>
      </c>
      <c r="O78" s="216">
        <v>21485.412430272001</v>
      </c>
      <c r="P78" s="103">
        <f t="shared" si="26"/>
        <v>0.02</v>
      </c>
      <c r="Q78" s="216">
        <v>21915.120678877447</v>
      </c>
      <c r="R78" s="103">
        <f t="shared" si="27"/>
        <v>2.0000000000000004E-2</v>
      </c>
      <c r="S78" s="216">
        <v>22353.423092454996</v>
      </c>
      <c r="T78" s="103">
        <f t="shared" si="28"/>
        <v>2.0000000000000004E-2</v>
      </c>
      <c r="U78" s="216">
        <v>22800.491554304095</v>
      </c>
      <c r="V78" s="103">
        <f t="shared" si="29"/>
        <v>2.0000000000000004E-2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4692.2484000000004</v>
      </c>
      <c r="D86" s="103">
        <f t="shared" si="20"/>
        <v>4.0000000000000001E-3</v>
      </c>
      <c r="E86" s="216">
        <v>3891.9999999999995</v>
      </c>
      <c r="F86" s="103">
        <f t="shared" si="21"/>
        <v>3.9999999999999992E-3</v>
      </c>
      <c r="G86" s="216">
        <v>3969.8399999999997</v>
      </c>
      <c r="H86" s="103">
        <f t="shared" si="22"/>
        <v>4.0000000000000001E-3</v>
      </c>
      <c r="I86" s="216">
        <v>4049.2368000000001</v>
      </c>
      <c r="J86" s="103">
        <f t="shared" si="23"/>
        <v>4.0000000000000001E-3</v>
      </c>
      <c r="K86" s="216">
        <v>4130.221536</v>
      </c>
      <c r="L86" s="103">
        <f t="shared" si="24"/>
        <v>4.0000000000000001E-3</v>
      </c>
      <c r="M86" s="216">
        <v>4212.8259667200009</v>
      </c>
      <c r="N86" s="103">
        <f t="shared" si="25"/>
        <v>4.0000000000000001E-3</v>
      </c>
      <c r="O86" s="216">
        <v>4297.0824860543999</v>
      </c>
      <c r="P86" s="103">
        <f t="shared" si="26"/>
        <v>4.0000000000000001E-3</v>
      </c>
      <c r="Q86" s="216">
        <v>4383.0241357754885</v>
      </c>
      <c r="R86" s="103">
        <f t="shared" si="27"/>
        <v>4.0000000000000001E-3</v>
      </c>
      <c r="S86" s="216">
        <v>4470.6846184909991</v>
      </c>
      <c r="T86" s="103">
        <f t="shared" si="28"/>
        <v>4.0000000000000001E-3</v>
      </c>
      <c r="U86" s="216">
        <v>4560.0983108608189</v>
      </c>
      <c r="V86" s="103">
        <f t="shared" si="29"/>
        <v>4.000000000000001E-3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5982.6167100000011</v>
      </c>
      <c r="D88" s="103">
        <f t="shared" si="20"/>
        <v>5.1000000000000004E-3</v>
      </c>
      <c r="E88" s="216">
        <v>4962.3</v>
      </c>
      <c r="F88" s="103">
        <f t="shared" si="21"/>
        <v>5.1000000000000004E-3</v>
      </c>
      <c r="G88" s="216">
        <v>5061.5460000000003</v>
      </c>
      <c r="H88" s="103">
        <f t="shared" si="22"/>
        <v>5.1000000000000004E-3</v>
      </c>
      <c r="I88" s="216">
        <v>5162.7769200000002</v>
      </c>
      <c r="J88" s="103">
        <f t="shared" si="23"/>
        <v>5.0999999999999995E-3</v>
      </c>
      <c r="K88" s="216">
        <v>5266.0324584000009</v>
      </c>
      <c r="L88" s="103">
        <f t="shared" si="24"/>
        <v>5.1000000000000004E-3</v>
      </c>
      <c r="M88" s="216">
        <v>5371.3531075680012</v>
      </c>
      <c r="N88" s="103">
        <f t="shared" si="25"/>
        <v>5.1000000000000004E-3</v>
      </c>
      <c r="O88" s="216">
        <v>5478.7801697193599</v>
      </c>
      <c r="P88" s="103">
        <f t="shared" si="26"/>
        <v>5.1000000000000004E-3</v>
      </c>
      <c r="Q88" s="216">
        <v>5588.355773113748</v>
      </c>
      <c r="R88" s="103">
        <f t="shared" si="27"/>
        <v>5.0999999999999995E-3</v>
      </c>
      <c r="S88" s="216">
        <v>5700.1228885760238</v>
      </c>
      <c r="T88" s="103">
        <f t="shared" si="28"/>
        <v>5.1000000000000004E-3</v>
      </c>
      <c r="U88" s="216">
        <v>5814.1253463475441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234.61242000000004</v>
      </c>
      <c r="D90" s="103">
        <f t="shared" si="20"/>
        <v>2.0000000000000001E-4</v>
      </c>
      <c r="E90" s="216">
        <v>194.6</v>
      </c>
      <c r="F90" s="103">
        <f t="shared" si="21"/>
        <v>1.9999999999999998E-4</v>
      </c>
      <c r="G90" s="216">
        <v>198.49199999999999</v>
      </c>
      <c r="H90" s="103">
        <f t="shared" si="22"/>
        <v>1.9999999999999998E-4</v>
      </c>
      <c r="I90" s="216">
        <v>202.46184000000002</v>
      </c>
      <c r="J90" s="103">
        <f t="shared" si="23"/>
        <v>2.0000000000000001E-4</v>
      </c>
      <c r="K90" s="216">
        <v>206.51107680000004</v>
      </c>
      <c r="L90" s="103">
        <f t="shared" si="24"/>
        <v>2.0000000000000004E-4</v>
      </c>
      <c r="M90" s="216">
        <v>210.64129833600006</v>
      </c>
      <c r="N90" s="103">
        <f t="shared" si="25"/>
        <v>2.0000000000000001E-4</v>
      </c>
      <c r="O90" s="216">
        <v>214.85412430272001</v>
      </c>
      <c r="P90" s="103">
        <f t="shared" si="26"/>
        <v>2.0000000000000001E-4</v>
      </c>
      <c r="Q90" s="216">
        <v>219.15120678877443</v>
      </c>
      <c r="R90" s="103">
        <f t="shared" si="27"/>
        <v>1.9999999999999998E-4</v>
      </c>
      <c r="S90" s="216">
        <v>223.53423092454995</v>
      </c>
      <c r="T90" s="103">
        <f t="shared" si="28"/>
        <v>2.0000000000000001E-4</v>
      </c>
      <c r="U90" s="216">
        <v>228.00491554304094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4105.7173500000008</v>
      </c>
      <c r="D92" s="103">
        <f t="shared" si="20"/>
        <v>3.5000000000000005E-3</v>
      </c>
      <c r="E92" s="216">
        <v>3405.4999999999995</v>
      </c>
      <c r="F92" s="103">
        <f t="shared" si="21"/>
        <v>3.4999999999999996E-3</v>
      </c>
      <c r="G92" s="216">
        <v>3473.6099999999997</v>
      </c>
      <c r="H92" s="103">
        <f t="shared" si="22"/>
        <v>3.4999999999999996E-3</v>
      </c>
      <c r="I92" s="216">
        <v>3543.0822000000003</v>
      </c>
      <c r="J92" s="103">
        <f t="shared" si="23"/>
        <v>3.5000000000000001E-3</v>
      </c>
      <c r="K92" s="216">
        <v>3613.9438440000004</v>
      </c>
      <c r="L92" s="103">
        <f t="shared" si="24"/>
        <v>3.5000000000000001E-3</v>
      </c>
      <c r="M92" s="216">
        <v>3686.2227208800005</v>
      </c>
      <c r="N92" s="103">
        <f t="shared" si="25"/>
        <v>3.4999999999999996E-3</v>
      </c>
      <c r="O92" s="216">
        <v>3759.9471752975996</v>
      </c>
      <c r="P92" s="103">
        <f t="shared" si="26"/>
        <v>3.4999999999999996E-3</v>
      </c>
      <c r="Q92" s="216">
        <v>3835.1461188035528</v>
      </c>
      <c r="R92" s="103">
        <f t="shared" si="27"/>
        <v>3.5000000000000001E-3</v>
      </c>
      <c r="S92" s="216">
        <v>3911.8490411796242</v>
      </c>
      <c r="T92" s="103">
        <f t="shared" si="28"/>
        <v>3.5000000000000005E-3</v>
      </c>
      <c r="U92" s="216">
        <v>3990.0860220032164</v>
      </c>
      <c r="V92" s="103">
        <f t="shared" si="29"/>
        <v>3.5000000000000005E-3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19004.257000000001</v>
      </c>
      <c r="D97" s="103">
        <f t="shared" si="20"/>
        <v>1.620055494078276E-2</v>
      </c>
      <c r="E97" s="216">
        <v>15226.6662896</v>
      </c>
      <c r="F97" s="103">
        <f t="shared" si="21"/>
        <v>1.5649194542240494E-2</v>
      </c>
      <c r="G97" s="216">
        <v>15727.643166815998</v>
      </c>
      <c r="H97" s="103">
        <f t="shared" si="22"/>
        <v>1.5847130531019889E-2</v>
      </c>
      <c r="I97" s="216">
        <v>16204.851290731393</v>
      </c>
      <c r="J97" s="103">
        <f t="shared" si="23"/>
        <v>1.600780798073493E-2</v>
      </c>
      <c r="K97" s="216">
        <v>16598.890078595021</v>
      </c>
      <c r="L97" s="103">
        <f t="shared" si="24"/>
        <v>1.6075544552673623E-2</v>
      </c>
      <c r="M97" s="216">
        <v>17002.558186267142</v>
      </c>
      <c r="N97" s="103">
        <f t="shared" si="25"/>
        <v>1.6143613166631616E-2</v>
      </c>
      <c r="O97" s="216">
        <v>17416.091913745215</v>
      </c>
      <c r="P97" s="103">
        <f t="shared" si="26"/>
        <v>1.6212015450265883E-2</v>
      </c>
      <c r="Q97" s="216">
        <v>17839.73337986667</v>
      </c>
      <c r="R97" s="103">
        <f t="shared" si="27"/>
        <v>1.6280753039212077E-2</v>
      </c>
      <c r="S97" s="216">
        <v>18273.730666006715</v>
      </c>
      <c r="T97" s="103">
        <f t="shared" si="28"/>
        <v>1.6349827577123697E-2</v>
      </c>
      <c r="U97" s="216">
        <v>18718.337963333131</v>
      </c>
      <c r="V97" s="103">
        <f t="shared" si="29"/>
        <v>1.6419240715711356E-2</v>
      </c>
      <c r="X97" s="235"/>
    </row>
    <row r="98" spans="1:24" ht="12.75" customHeight="1" x14ac:dyDescent="0.3">
      <c r="A98" s="145" t="s">
        <v>245</v>
      </c>
      <c r="B98" s="50"/>
      <c r="C98" s="216">
        <v>1407.67452</v>
      </c>
      <c r="D98" s="103">
        <f t="shared" si="20"/>
        <v>1.1999999999999999E-3</v>
      </c>
      <c r="E98" s="216">
        <v>1167.5999999999997</v>
      </c>
      <c r="F98" s="103">
        <f t="shared" si="21"/>
        <v>1.1999999999999997E-3</v>
      </c>
      <c r="G98" s="216">
        <v>1190.9519999999998</v>
      </c>
      <c r="H98" s="103">
        <f t="shared" si="22"/>
        <v>1.1999999999999997E-3</v>
      </c>
      <c r="I98" s="216">
        <v>1214.7710399999999</v>
      </c>
      <c r="J98" s="103">
        <f t="shared" si="23"/>
        <v>1.1999999999999997E-3</v>
      </c>
      <c r="K98" s="216">
        <v>1239.0664608</v>
      </c>
      <c r="L98" s="103">
        <f t="shared" si="24"/>
        <v>1.1999999999999999E-3</v>
      </c>
      <c r="M98" s="216">
        <v>1263.8477900160001</v>
      </c>
      <c r="N98" s="103">
        <f t="shared" si="25"/>
        <v>1.1999999999999999E-3</v>
      </c>
      <c r="O98" s="216">
        <v>1289.1247458163198</v>
      </c>
      <c r="P98" s="103">
        <f t="shared" si="26"/>
        <v>1.1999999999999999E-3</v>
      </c>
      <c r="Q98" s="216">
        <v>1314.9072407326464</v>
      </c>
      <c r="R98" s="103">
        <f t="shared" si="27"/>
        <v>1.1999999999999999E-3</v>
      </c>
      <c r="S98" s="216">
        <v>1341.2053855472993</v>
      </c>
      <c r="T98" s="103">
        <f t="shared" si="28"/>
        <v>1.1999999999999997E-3</v>
      </c>
      <c r="U98" s="216">
        <v>1368.0294932582456</v>
      </c>
      <c r="V98" s="103">
        <f t="shared" si="29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267544.52342597436</v>
      </c>
      <c r="D105" s="106">
        <f t="shared" ref="D105" si="30">IFERROR(C105/C$28,0)</f>
        <v>0.22807362323441729</v>
      </c>
      <c r="E105" s="105">
        <f>SUM(E52:E104)</f>
        <v>215999.49191451215</v>
      </c>
      <c r="F105" s="106">
        <f t="shared" ref="F105" si="31">IFERROR(E105/E$28,0)</f>
        <v>0.22199331132015637</v>
      </c>
      <c r="G105" s="105">
        <f>SUM(G52:G104)</f>
        <v>221317.21016162942</v>
      </c>
      <c r="H105" s="106">
        <f t="shared" ref="H105" si="32">IFERROR(G105/G$28,0)</f>
        <v>0.22299861975457894</v>
      </c>
      <c r="I105" s="105">
        <f>SUM(I52:I104)</f>
        <v>225540.80941080226</v>
      </c>
      <c r="J105" s="106">
        <f t="shared" ref="J105" si="33">IFERROR(I105/I$28,0)</f>
        <v>0.22279834008305194</v>
      </c>
      <c r="K105" s="105">
        <f>SUM(K52:K104)</f>
        <v>230070.13827503953</v>
      </c>
      <c r="L105" s="106">
        <f t="shared" ref="L105" si="34">IFERROR(K105/K$28,0)</f>
        <v>0.22281626907389165</v>
      </c>
      <c r="M105" s="105">
        <f>SUM(M52:M104)</f>
        <v>234691.47691537993</v>
      </c>
      <c r="N105" s="106">
        <f t="shared" ref="N105" si="35">IFERROR(M105/M$28,0)</f>
        <v>0.22283519781673275</v>
      </c>
      <c r="O105" s="105">
        <f>SUM(O52:O104)</f>
        <v>239405.64728160566</v>
      </c>
      <c r="P105" s="106">
        <f t="shared" ref="P105" si="36">IFERROR(O105/O$28,0)</f>
        <v>0.22285413236405335</v>
      </c>
      <c r="Q105" s="105">
        <f>SUM(Q52:Q104)</f>
        <v>244215.60488574998</v>
      </c>
      <c r="R105" s="106">
        <f t="shared" ref="R105" si="37">IFERROR(Q105/Q$28,0)</f>
        <v>0.22287406805944124</v>
      </c>
      <c r="S105" s="105">
        <f>SUM(S52:S104)</f>
        <v>249122.76938192811</v>
      </c>
      <c r="T105" s="106">
        <f t="shared" ref="T105" si="38">IFERROR(S105/S$28,0)</f>
        <v>0.22289451450146366</v>
      </c>
      <c r="U105" s="105">
        <f>SUM(U52:U104)</f>
        <v>254129.12435200936</v>
      </c>
      <c r="V105" s="106">
        <f t="shared" si="29"/>
        <v>0.22291547859549277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34399.843074025644</v>
      </c>
      <c r="D107" s="106">
        <f>IFERROR(C107/C$28,0)</f>
        <v>2.9324826941408848E-2</v>
      </c>
      <c r="E107" s="105">
        <f>E28-E33-E46-E105</f>
        <v>48968.392277487874</v>
      </c>
      <c r="F107" s="106">
        <f>IFERROR(E107/E$28,0)</f>
        <v>5.03272274177676E-2</v>
      </c>
      <c r="G107" s="105">
        <f>G28-G33-G46-G105</f>
        <v>46870.546816290647</v>
      </c>
      <c r="H107" s="106">
        <f>IFERROR(G107/G$28,0)</f>
        <v>4.7226635649084747E-2</v>
      </c>
      <c r="I107" s="105">
        <f>I28-I33-I46-I105</f>
        <v>46846.710111198307</v>
      </c>
      <c r="J107" s="106">
        <f>IFERROR(I107/I$28,0)</f>
        <v>4.6277076323319302E-2</v>
      </c>
      <c r="K107" s="105">
        <f>K28-K33-K46-K105</f>
        <v>49060.062531345844</v>
      </c>
      <c r="L107" s="106">
        <f>IFERROR(K107/K$28,0)</f>
        <v>4.7513250418871326E-2</v>
      </c>
      <c r="M107" s="105">
        <f>M28-M33-M46-M105</f>
        <v>51301.733741001401</v>
      </c>
      <c r="N107" s="106">
        <f>IFERROR(M107/M$28,0)</f>
        <v>4.8710043231093757E-2</v>
      </c>
      <c r="O107" s="105">
        <f>O28-O33-O46-O105</f>
        <v>53572.476251868851</v>
      </c>
      <c r="P107" s="106">
        <f>IFERROR(O107/O$28,0)</f>
        <v>4.9868697122506793E-2</v>
      </c>
      <c r="Q107" s="105">
        <f>Q28-Q33-Q46-Q105</f>
        <v>55870.915010052267</v>
      </c>
      <c r="R107" s="106">
        <f>IFERROR(Q107/Q$28,0)</f>
        <v>5.0988462102243955E-2</v>
      </c>
      <c r="S107" s="105">
        <f>S28-S33-S46-S105</f>
        <v>58197.216251943755</v>
      </c>
      <c r="T107" s="106">
        <f>IFERROR(S107/S$28,0)</f>
        <v>5.2070070889131258E-2</v>
      </c>
      <c r="U107" s="105">
        <f>U28-U33-U46-U105</f>
        <v>60550.987125413754</v>
      </c>
      <c r="V107" s="106">
        <f>IFERROR(U107/U$28,0)</f>
        <v>5.3113755886533449E-2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58653.10500000001</v>
      </c>
      <c r="D111" s="103">
        <f t="shared" ref="D111:D116" si="39">IFERROR(C111/C$28,0)</f>
        <v>0.05</v>
      </c>
      <c r="E111" s="102">
        <f>E59</f>
        <v>48650</v>
      </c>
      <c r="F111" s="103">
        <f t="shared" ref="F111:F116" si="40">IFERROR(E111/E$28,0)</f>
        <v>0.05</v>
      </c>
      <c r="G111" s="102">
        <f>G59</f>
        <v>49623</v>
      </c>
      <c r="H111" s="103">
        <f t="shared" ref="H111:H116" si="41">IFERROR(G111/G$28,0)</f>
        <v>0.05</v>
      </c>
      <c r="I111" s="102">
        <f>I59</f>
        <v>50615.460000000006</v>
      </c>
      <c r="J111" s="103">
        <f t="shared" ref="J111:J116" si="42">IFERROR(I111/I$28,0)</f>
        <v>0.05</v>
      </c>
      <c r="K111" s="102">
        <f>K59</f>
        <v>51627.76920000001</v>
      </c>
      <c r="L111" s="103">
        <f t="shared" ref="L111:L116" si="43">IFERROR(K111/K$28,0)</f>
        <v>0.05</v>
      </c>
      <c r="M111" s="102">
        <f>M59</f>
        <v>52660.324584000016</v>
      </c>
      <c r="N111" s="103">
        <f t="shared" ref="N111:N116" si="44">IFERROR(M111/M$28,0)</f>
        <v>0.05</v>
      </c>
      <c r="O111" s="102">
        <f>O59</f>
        <v>53713.531075680003</v>
      </c>
      <c r="P111" s="103">
        <f t="shared" ref="P111:P116" si="45">IFERROR(O111/O$28,0)</f>
        <v>0.05</v>
      </c>
      <c r="Q111" s="102">
        <f>Q59</f>
        <v>54787.801697193616</v>
      </c>
      <c r="R111" s="103">
        <f t="shared" ref="R111:R116" si="46">IFERROR(Q111/Q$28,0)</f>
        <v>0.05</v>
      </c>
      <c r="S111" s="102">
        <f>S59</f>
        <v>55883.557731137487</v>
      </c>
      <c r="T111" s="103">
        <f t="shared" ref="T111:T116" si="47">IFERROR(S111/S$28,0)</f>
        <v>0.05</v>
      </c>
      <c r="U111" s="102">
        <f>U59</f>
        <v>57001.228885760233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58653.10500000001</v>
      </c>
      <c r="D116" s="106">
        <f t="shared" si="39"/>
        <v>0.05</v>
      </c>
      <c r="E116" s="108">
        <f>SUM(E111:E115)</f>
        <v>48650</v>
      </c>
      <c r="F116" s="106">
        <f t="shared" si="40"/>
        <v>0.05</v>
      </c>
      <c r="G116" s="108">
        <f>SUM(G111:G115)</f>
        <v>49623</v>
      </c>
      <c r="H116" s="106">
        <f t="shared" si="41"/>
        <v>0.05</v>
      </c>
      <c r="I116" s="108">
        <f>SUM(I111:I115)</f>
        <v>50615.460000000006</v>
      </c>
      <c r="J116" s="106">
        <f t="shared" si="42"/>
        <v>0.05</v>
      </c>
      <c r="K116" s="108">
        <f>SUM(K111:K115)</f>
        <v>51627.76920000001</v>
      </c>
      <c r="L116" s="106">
        <f t="shared" si="43"/>
        <v>0.05</v>
      </c>
      <c r="M116" s="108">
        <f>SUM(M111:M115)</f>
        <v>52660.324584000016</v>
      </c>
      <c r="N116" s="106">
        <f t="shared" si="44"/>
        <v>0.05</v>
      </c>
      <c r="O116" s="108">
        <f>SUM(O111:O115)</f>
        <v>53713.531075680003</v>
      </c>
      <c r="P116" s="106">
        <f t="shared" si="45"/>
        <v>0.05</v>
      </c>
      <c r="Q116" s="108">
        <f>SUM(Q111:Q115)</f>
        <v>54787.801697193616</v>
      </c>
      <c r="R116" s="106">
        <f t="shared" si="46"/>
        <v>0.05</v>
      </c>
      <c r="S116" s="108">
        <f>SUM(S111:S115)</f>
        <v>55883.557731137487</v>
      </c>
      <c r="T116" s="106">
        <f t="shared" si="47"/>
        <v>0.05</v>
      </c>
      <c r="U116" s="108">
        <f>SUM(U111:U115)</f>
        <v>57001.228885760233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3.1093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208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Einstein Bros. Bagels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f>+C8</f>
        <v>228</v>
      </c>
      <c r="F8" s="38"/>
      <c r="G8" s="134">
        <f>+E8</f>
        <v>228</v>
      </c>
      <c r="H8" s="38"/>
      <c r="I8" s="134">
        <f>+G8</f>
        <v>228</v>
      </c>
      <c r="J8" s="38"/>
      <c r="K8" s="134">
        <f>+I8</f>
        <v>228</v>
      </c>
      <c r="L8" s="38"/>
      <c r="M8" s="134">
        <f>+K8</f>
        <v>228</v>
      </c>
      <c r="N8" s="38"/>
      <c r="O8" s="134">
        <f>+M8</f>
        <v>228</v>
      </c>
      <c r="P8" s="38"/>
      <c r="Q8" s="134">
        <f>+O8</f>
        <v>228</v>
      </c>
      <c r="R8" s="38"/>
      <c r="S8" s="134">
        <f>+Q8</f>
        <v>228</v>
      </c>
      <c r="T8" s="38"/>
      <c r="U8" s="134">
        <f>+S8</f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400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5.12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f>C12*C10*C8</f>
        <v>466944</v>
      </c>
      <c r="D14" s="38"/>
      <c r="E14" s="150">
        <f>E12*E10*E8</f>
        <v>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0">
        <v>403066.06079999998</v>
      </c>
      <c r="D19" s="103">
        <f>IFERROR(C19/C$28,0)</f>
        <v>0.86319999999999997</v>
      </c>
      <c r="E19" s="24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57807.667200000004</v>
      </c>
      <c r="D20" s="103">
        <f>IFERROR(C20/C$28,0)</f>
        <v>0.12380000000000001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8" t="s">
        <v>235</v>
      </c>
      <c r="B21" s="239"/>
      <c r="C21" s="136">
        <v>6070.2719999999999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466944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146153.47200000001</v>
      </c>
      <c r="D31" s="103">
        <f>IFERROR(C31/C$28,0)</f>
        <v>0.313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146153.47200000001</v>
      </c>
      <c r="D33" s="106">
        <f>IFERROR(C33/C$28,0)</f>
        <v>0.313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91879</v>
      </c>
      <c r="D37" s="103">
        <f t="shared" si="10"/>
        <v>0.19676663582785087</v>
      </c>
      <c r="E37" s="216"/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52895</v>
      </c>
      <c r="D39" s="103">
        <f t="shared" si="10"/>
        <v>0.11327910841557018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11392.995999999999</v>
      </c>
      <c r="D41" s="103">
        <f t="shared" si="10"/>
        <v>2.4399062842653509E-2</v>
      </c>
      <c r="E41" s="216"/>
      <c r="F41" s="103">
        <f t="shared" si="11"/>
        <v>0</v>
      </c>
      <c r="G41" s="216">
        <v>0</v>
      </c>
      <c r="H41" s="103">
        <f t="shared" si="12"/>
        <v>0</v>
      </c>
      <c r="I41" s="216">
        <v>0</v>
      </c>
      <c r="J41" s="103">
        <f t="shared" si="13"/>
        <v>0</v>
      </c>
      <c r="K41" s="216">
        <v>0</v>
      </c>
      <c r="L41" s="103">
        <f t="shared" si="14"/>
        <v>0</v>
      </c>
      <c r="M41" s="216">
        <v>0</v>
      </c>
      <c r="N41" s="103">
        <f t="shared" si="15"/>
        <v>0</v>
      </c>
      <c r="O41" s="216">
        <v>0</v>
      </c>
      <c r="P41" s="103">
        <f t="shared" si="16"/>
        <v>0</v>
      </c>
      <c r="Q41" s="216">
        <v>0</v>
      </c>
      <c r="R41" s="103">
        <f t="shared" si="17"/>
        <v>0</v>
      </c>
      <c r="S41" s="216">
        <v>0</v>
      </c>
      <c r="T41" s="103">
        <f t="shared" si="18"/>
        <v>0</v>
      </c>
      <c r="U41" s="216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13608.755999999999</v>
      </c>
      <c r="D45" s="103">
        <f t="shared" si="10"/>
        <v>2.9144299958881577E-2</v>
      </c>
      <c r="E45" s="219"/>
      <c r="F45" s="103">
        <f t="shared" si="11"/>
        <v>0</v>
      </c>
      <c r="G45" s="219">
        <v>0</v>
      </c>
      <c r="H45" s="103">
        <f t="shared" si="12"/>
        <v>0</v>
      </c>
      <c r="I45" s="219">
        <v>0</v>
      </c>
      <c r="J45" s="103">
        <f t="shared" si="13"/>
        <v>0</v>
      </c>
      <c r="K45" s="219">
        <v>0</v>
      </c>
      <c r="L45" s="103">
        <f t="shared" si="14"/>
        <v>0</v>
      </c>
      <c r="M45" s="219">
        <v>0</v>
      </c>
      <c r="N45" s="103">
        <f t="shared" si="15"/>
        <v>0</v>
      </c>
      <c r="O45" s="219">
        <v>0</v>
      </c>
      <c r="P45" s="103">
        <f t="shared" si="16"/>
        <v>0</v>
      </c>
      <c r="Q45" s="219">
        <v>0</v>
      </c>
      <c r="R45" s="103">
        <f t="shared" si="17"/>
        <v>0</v>
      </c>
      <c r="S45" s="219">
        <v>0</v>
      </c>
      <c r="T45" s="103">
        <f t="shared" si="18"/>
        <v>0</v>
      </c>
      <c r="U45" s="21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169775.75199999998</v>
      </c>
      <c r="D46" s="106">
        <f t="shared" si="10"/>
        <v>0.36358910704495612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326.86080000000004</v>
      </c>
      <c r="D54" s="103">
        <f t="shared" si="20"/>
        <v>7.000000000000001E-4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32686.080000000002</v>
      </c>
      <c r="D55" s="103">
        <f t="shared" si="20"/>
        <v>7.0000000000000007E-2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238.14144000000002</v>
      </c>
      <c r="D56" s="103">
        <f t="shared" si="20"/>
        <v>5.1000000000000004E-4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23893.524480000004</v>
      </c>
      <c r="D59" s="103">
        <f t="shared" si="20"/>
        <v>5.1170000000000007E-2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6566.6653613028757</v>
      </c>
      <c r="D63" s="103">
        <f t="shared" si="20"/>
        <v>1.4063068293634516E-2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2241.3312000000001</v>
      </c>
      <c r="D64" s="103">
        <f t="shared" si="20"/>
        <v>4.8000000000000004E-3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233.47200000000001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1307.4432000000002</v>
      </c>
      <c r="D66" s="103">
        <f t="shared" si="20"/>
        <v>2.8000000000000004E-3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6303.7439999999997</v>
      </c>
      <c r="D67" s="103">
        <f t="shared" si="20"/>
        <v>1.35E-2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793.8048</v>
      </c>
      <c r="D68" s="103">
        <f t="shared" si="20"/>
        <v>1.6999999999999999E-3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46.694400000000002</v>
      </c>
      <c r="D70" s="103">
        <f t="shared" si="20"/>
        <v>1E-4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3502.08</v>
      </c>
      <c r="D75" s="103">
        <f t="shared" si="20"/>
        <v>7.4999999999999997E-3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186.77760000000001</v>
      </c>
      <c r="D76" s="103">
        <f t="shared" si="20"/>
        <v>4.0000000000000002E-4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607.02719999999999</v>
      </c>
      <c r="D77" s="103">
        <f t="shared" si="20"/>
        <v>1.2999999999999999E-3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9338.880000000001</v>
      </c>
      <c r="D78" s="103">
        <f t="shared" si="20"/>
        <v>2.0000000000000004E-2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1867.7760000000001</v>
      </c>
      <c r="D86" s="103">
        <f t="shared" si="2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2381.4144000000001</v>
      </c>
      <c r="D88" s="103">
        <f t="shared" si="20"/>
        <v>5.1000000000000004E-3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93.388800000000003</v>
      </c>
      <c r="D90" s="103">
        <f t="shared" si="20"/>
        <v>2.0000000000000001E-4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1634.3040000000003</v>
      </c>
      <c r="D92" s="103">
        <f t="shared" si="20"/>
        <v>3.5000000000000005E-3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6413.4881999999998</v>
      </c>
      <c r="D97" s="103">
        <f t="shared" si="20"/>
        <v>1.3735026469983553E-2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560.33280000000002</v>
      </c>
      <c r="D98" s="103">
        <f t="shared" si="20"/>
        <v>1.2000000000000001E-3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101223.23068130287</v>
      </c>
      <c r="D105" s="106">
        <f t="shared" ref="D105" si="30">IFERROR(C105/C$28,0)</f>
        <v>0.21677809476361806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49791.545318697143</v>
      </c>
      <c r="D107" s="106">
        <f>IFERROR(C107/C$28,0)</f>
        <v>0.10663279819142583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23893.524480000004</v>
      </c>
      <c r="D111" s="103">
        <f t="shared" ref="D111:D116" si="39">IFERROR(C111/C$28,0)</f>
        <v>5.1170000000000007E-2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23893.524480000004</v>
      </c>
      <c r="D116" s="106">
        <f t="shared" si="39"/>
        <v>5.1170000000000007E-2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2.4414062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209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Jamba Juice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220</v>
      </c>
      <c r="D8" s="38"/>
      <c r="E8" s="134">
        <f>+C8</f>
        <v>220</v>
      </c>
      <c r="F8" s="38"/>
      <c r="G8" s="134">
        <f>+E8</f>
        <v>220</v>
      </c>
      <c r="H8" s="38"/>
      <c r="I8" s="134">
        <f>+G8</f>
        <v>220</v>
      </c>
      <c r="J8" s="38"/>
      <c r="K8" s="134">
        <f>+I8</f>
        <v>220</v>
      </c>
      <c r="L8" s="38"/>
      <c r="M8" s="134">
        <f>+K8</f>
        <v>220</v>
      </c>
      <c r="N8" s="38"/>
      <c r="O8" s="134">
        <f>+M8</f>
        <v>220</v>
      </c>
      <c r="P8" s="38"/>
      <c r="Q8" s="134">
        <f>+O8</f>
        <v>220</v>
      </c>
      <c r="R8" s="38"/>
      <c r="S8" s="134">
        <f>+Q8</f>
        <v>220</v>
      </c>
      <c r="T8" s="38"/>
      <c r="U8" s="134">
        <f>+S8</f>
        <v>220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438.38181818181812</v>
      </c>
      <c r="D10" s="38"/>
      <c r="E10" s="134">
        <v>483.05353183401957</v>
      </c>
      <c r="F10" s="38"/>
      <c r="G10" s="134">
        <v>486.19002525252529</v>
      </c>
      <c r="H10" s="38"/>
      <c r="I10" s="134">
        <v>490.20088230660156</v>
      </c>
      <c r="J10" s="38"/>
      <c r="K10" s="134">
        <v>493.39269116030772</v>
      </c>
      <c r="L10" s="38"/>
      <c r="M10" s="134">
        <v>496.61120802691283</v>
      </c>
      <c r="N10" s="38"/>
      <c r="O10" s="134">
        <v>499.85664319429281</v>
      </c>
      <c r="P10" s="38"/>
      <c r="Q10" s="134">
        <v>503.12920890956485</v>
      </c>
      <c r="R10" s="38"/>
      <c r="S10" s="134">
        <v>506.42911939389501</v>
      </c>
      <c r="T10" s="38"/>
      <c r="U10" s="134">
        <v>509.75659085748492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5.68</v>
      </c>
      <c r="D12" s="38"/>
      <c r="E12" s="135">
        <v>5.74</v>
      </c>
      <c r="F12" s="38"/>
      <c r="G12" s="135">
        <v>5.76</v>
      </c>
      <c r="H12" s="38"/>
      <c r="I12" s="135">
        <v>5.77</v>
      </c>
      <c r="J12" s="38"/>
      <c r="K12" s="135">
        <v>5.79</v>
      </c>
      <c r="L12" s="38"/>
      <c r="M12" s="135">
        <v>5.81</v>
      </c>
      <c r="N12" s="38"/>
      <c r="O12" s="135">
        <v>5.83</v>
      </c>
      <c r="P12" s="38"/>
      <c r="Q12" s="135">
        <v>5.85</v>
      </c>
      <c r="R12" s="38"/>
      <c r="S12" s="135">
        <v>5.87</v>
      </c>
      <c r="T12" s="38"/>
      <c r="U12" s="135">
        <v>5.89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547801.91999999993</v>
      </c>
      <c r="D14" s="38"/>
      <c r="E14" s="150">
        <v>610000</v>
      </c>
      <c r="F14" s="38"/>
      <c r="G14" s="243">
        <f>E14*1.01</f>
        <v>616100</v>
      </c>
      <c r="H14" s="38"/>
      <c r="I14" s="243">
        <f>G14*1.01</f>
        <v>622261</v>
      </c>
      <c r="J14" s="38"/>
      <c r="K14" s="243">
        <f>I14*1.01</f>
        <v>628483.61</v>
      </c>
      <c r="L14" s="38"/>
      <c r="M14" s="243">
        <f>K14*1.01</f>
        <v>634768.44609999994</v>
      </c>
      <c r="N14" s="38"/>
      <c r="O14" s="243">
        <f>M14*1.01</f>
        <v>641116.13056099997</v>
      </c>
      <c r="P14" s="38"/>
      <c r="Q14" s="243">
        <f>O14*1.01</f>
        <v>647527.29186660994</v>
      </c>
      <c r="R14" s="38"/>
      <c r="S14" s="243">
        <f>Q14*1.01</f>
        <v>654002.56478527607</v>
      </c>
      <c r="T14" s="38"/>
      <c r="U14" s="243">
        <f>S14*1.01</f>
        <v>660542.59043312888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463549.98470399994</v>
      </c>
      <c r="D19" s="103">
        <f>IFERROR(C19/C$28,0)</f>
        <v>0.84620000000000006</v>
      </c>
      <c r="E19" s="246">
        <v>263093</v>
      </c>
      <c r="F19" s="103">
        <f>IFERROR(E19/E$28,0)</f>
        <v>0.43130000000000002</v>
      </c>
      <c r="G19" s="246">
        <v>521343.81999999995</v>
      </c>
      <c r="H19" s="103">
        <f>IFERROR(G19/G$28,0)</f>
        <v>0.84619999999999995</v>
      </c>
      <c r="I19" s="246">
        <v>526557.25820000004</v>
      </c>
      <c r="J19" s="103">
        <f>IFERROR(I19/I$28,0)</f>
        <v>0.84620000000000006</v>
      </c>
      <c r="K19" s="246">
        <v>531822.83078199998</v>
      </c>
      <c r="L19" s="103">
        <f>IFERROR(K19/K$28,0)</f>
        <v>0.84619999999999995</v>
      </c>
      <c r="M19" s="246">
        <v>537141.05908982002</v>
      </c>
      <c r="N19" s="103">
        <f>IFERROR(M19/M$28,0)</f>
        <v>0.84620000000000006</v>
      </c>
      <c r="O19" s="246">
        <v>542512.46968071815</v>
      </c>
      <c r="P19" s="103">
        <f>IFERROR(O19/O$28,0)</f>
        <v>0.84619999999999995</v>
      </c>
      <c r="Q19" s="246">
        <v>547937.59437752538</v>
      </c>
      <c r="R19" s="103">
        <f>IFERROR(Q19/Q$28,0)</f>
        <v>0.84620000000000006</v>
      </c>
      <c r="S19" s="246">
        <v>553416.97032130056</v>
      </c>
      <c r="T19" s="103">
        <f>IFERROR(S19/S$28,0)</f>
        <v>0.84619999999999995</v>
      </c>
      <c r="U19" s="246">
        <v>558951.14002451359</v>
      </c>
      <c r="V19" s="103">
        <f>IFERROR(U19/U$28,0)</f>
        <v>0.84619999999999995</v>
      </c>
    </row>
    <row r="20" spans="1:24" ht="12.75" customHeight="1" x14ac:dyDescent="0.3">
      <c r="A20" s="38" t="s">
        <v>238</v>
      </c>
      <c r="B20" s="50"/>
      <c r="C20" s="136">
        <v>67817.877695999996</v>
      </c>
      <c r="D20" s="103">
        <f>IFERROR(C20/C$28,0)</f>
        <v>0.12380000000000001</v>
      </c>
      <c r="E20" s="136">
        <v>328607</v>
      </c>
      <c r="F20" s="103">
        <f>IFERROR(E20/E$28,0)</f>
        <v>0.53869999999999996</v>
      </c>
      <c r="G20" s="136">
        <v>76273.180000000008</v>
      </c>
      <c r="H20" s="103">
        <f>IFERROR(G20/G$28,0)</f>
        <v>0.12380000000000001</v>
      </c>
      <c r="I20" s="136">
        <v>77035.911800000002</v>
      </c>
      <c r="J20" s="103">
        <f>IFERROR(I20/I$28,0)</f>
        <v>0.12380000000000001</v>
      </c>
      <c r="K20" s="136">
        <v>77806.270918000009</v>
      </c>
      <c r="L20" s="103">
        <f>IFERROR(K20/K$28,0)</f>
        <v>0.12380000000000002</v>
      </c>
      <c r="M20" s="136">
        <v>78584.333627179993</v>
      </c>
      <c r="N20" s="103">
        <f>IFERROR(M20/M$28,0)</f>
        <v>0.12379999999999999</v>
      </c>
      <c r="O20" s="136">
        <v>79370.176963451799</v>
      </c>
      <c r="P20" s="103">
        <f>IFERROR(O20/O$28,0)</f>
        <v>0.12380000000000001</v>
      </c>
      <c r="Q20" s="136">
        <v>80163.878733086312</v>
      </c>
      <c r="R20" s="103">
        <f>IFERROR(Q20/Q$28,0)</f>
        <v>0.12380000000000001</v>
      </c>
      <c r="S20" s="136">
        <v>80965.517520417183</v>
      </c>
      <c r="T20" s="103">
        <f>IFERROR(S20/S$28,0)</f>
        <v>0.12380000000000001</v>
      </c>
      <c r="U20" s="136">
        <v>81775.172695621353</v>
      </c>
      <c r="V20" s="103">
        <f>IFERROR(U20/U$28,0)</f>
        <v>0.12379999999999999</v>
      </c>
    </row>
    <row r="21" spans="1:24" ht="12.75" customHeight="1" x14ac:dyDescent="0.3">
      <c r="A21" s="238" t="s">
        <v>235</v>
      </c>
      <c r="B21" s="239"/>
      <c r="C21" s="136">
        <v>16434.057599999996</v>
      </c>
      <c r="D21" s="103">
        <f>IFERROR(C21/C$28,0)</f>
        <v>0.03</v>
      </c>
      <c r="E21" s="136">
        <v>18300</v>
      </c>
      <c r="F21" s="103">
        <f>IFERROR(E21/E$28,0)</f>
        <v>0.03</v>
      </c>
      <c r="G21" s="136">
        <v>18483</v>
      </c>
      <c r="H21" s="103">
        <f>IFERROR(G21/G$28,0)</f>
        <v>0.03</v>
      </c>
      <c r="I21" s="136">
        <v>18667.829999999998</v>
      </c>
      <c r="J21" s="103">
        <f>IFERROR(I21/I$28,0)</f>
        <v>2.9999999999999995E-2</v>
      </c>
      <c r="K21" s="136">
        <v>18854.508299999998</v>
      </c>
      <c r="L21" s="103">
        <f>IFERROR(K21/K$28,0)</f>
        <v>2.9999999999999995E-2</v>
      </c>
      <c r="M21" s="136">
        <v>19043.053382999999</v>
      </c>
      <c r="N21" s="103">
        <f>IFERROR(M21/M$28,0)</f>
        <v>0.03</v>
      </c>
      <c r="O21" s="136">
        <v>19233.483916829999</v>
      </c>
      <c r="P21" s="103">
        <f>IFERROR(O21/O$28,0)</f>
        <v>0.03</v>
      </c>
      <c r="Q21" s="136">
        <v>19425.818755998298</v>
      </c>
      <c r="R21" s="103">
        <f>IFERROR(Q21/Q$28,0)</f>
        <v>0.03</v>
      </c>
      <c r="S21" s="136">
        <v>19620.076943558281</v>
      </c>
      <c r="T21" s="103">
        <f>IFERROR(S21/S$28,0)</f>
        <v>0.03</v>
      </c>
      <c r="U21" s="136">
        <v>19816.277712993866</v>
      </c>
      <c r="V21" s="103">
        <f>IFERROR(U21/U$28,0)</f>
        <v>0.03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547801.91999999993</v>
      </c>
      <c r="D28" s="106">
        <f t="shared" si="0"/>
        <v>1</v>
      </c>
      <c r="E28" s="105">
        <f>SUM(E19:E27)</f>
        <v>610000</v>
      </c>
      <c r="F28" s="106">
        <f t="shared" si="1"/>
        <v>1</v>
      </c>
      <c r="G28" s="105">
        <f>SUM(G19:G27)</f>
        <v>616100</v>
      </c>
      <c r="H28" s="106">
        <f t="shared" si="2"/>
        <v>1</v>
      </c>
      <c r="I28" s="105">
        <f>SUM(I19:I27)</f>
        <v>622261</v>
      </c>
      <c r="J28" s="106">
        <f t="shared" si="3"/>
        <v>1</v>
      </c>
      <c r="K28" s="105">
        <f>SUM(K19:K27)</f>
        <v>628483.61</v>
      </c>
      <c r="L28" s="106">
        <f t="shared" si="4"/>
        <v>1</v>
      </c>
      <c r="M28" s="105">
        <f>SUM(M19:M27)</f>
        <v>634768.44609999994</v>
      </c>
      <c r="N28" s="106">
        <f t="shared" si="5"/>
        <v>1</v>
      </c>
      <c r="O28" s="105">
        <f>SUM(O19:O27)</f>
        <v>641116.13056099997</v>
      </c>
      <c r="P28" s="106">
        <f t="shared" si="6"/>
        <v>1</v>
      </c>
      <c r="Q28" s="105">
        <f>SUM(Q19:Q27)</f>
        <v>647527.29186660994</v>
      </c>
      <c r="R28" s="106">
        <f t="shared" si="7"/>
        <v>1</v>
      </c>
      <c r="S28" s="105">
        <f>SUM(S19:S27)</f>
        <v>654002.56478527607</v>
      </c>
      <c r="T28" s="106">
        <f t="shared" si="8"/>
        <v>1</v>
      </c>
      <c r="U28" s="105">
        <f>SUM(U19:U27)</f>
        <v>660542.59043312888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142976.30111999999</v>
      </c>
      <c r="D31" s="103">
        <f>IFERROR(C31/C$28,0)</f>
        <v>0.26100000000000001</v>
      </c>
      <c r="E31" s="216">
        <v>159210</v>
      </c>
      <c r="F31" s="103">
        <f>IFERROR(E31/E$28,0)</f>
        <v>0.26100000000000001</v>
      </c>
      <c r="G31" s="216">
        <v>160802.1</v>
      </c>
      <c r="H31" s="103">
        <f>IFERROR(G31/G$28,0)</f>
        <v>0.26100000000000001</v>
      </c>
      <c r="I31" s="216">
        <v>162410.12100000001</v>
      </c>
      <c r="J31" s="103">
        <f>IFERROR(I31/I$28,0)</f>
        <v>0.26100000000000001</v>
      </c>
      <c r="K31" s="216">
        <v>164034.22221000001</v>
      </c>
      <c r="L31" s="103">
        <f>IFERROR(K31/K$28,0)</f>
        <v>0.26100000000000001</v>
      </c>
      <c r="M31" s="216">
        <v>165674.56443209999</v>
      </c>
      <c r="N31" s="103">
        <f>IFERROR(M31/M$28,0)</f>
        <v>0.26100000000000001</v>
      </c>
      <c r="O31" s="216">
        <v>167331.31007642101</v>
      </c>
      <c r="P31" s="103">
        <f>IFERROR(O31/O$28,0)</f>
        <v>0.26100000000000001</v>
      </c>
      <c r="Q31" s="216">
        <v>169004.62317718519</v>
      </c>
      <c r="R31" s="103">
        <f>IFERROR(Q31/Q$28,0)</f>
        <v>0.26100000000000001</v>
      </c>
      <c r="S31" s="216">
        <v>170694.66940895707</v>
      </c>
      <c r="T31" s="103">
        <f>IFERROR(S31/S$28,0)</f>
        <v>0.26100000000000001</v>
      </c>
      <c r="U31" s="216">
        <v>172401.61610304663</v>
      </c>
      <c r="V31" s="103">
        <f>IFERROR(U31/U$28,0)</f>
        <v>0.26100000000000001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142976.30111999999</v>
      </c>
      <c r="D33" s="106">
        <f>IFERROR(C33/C$28,0)</f>
        <v>0.26100000000000001</v>
      </c>
      <c r="E33" s="105">
        <f>SUM(E31:E32)</f>
        <v>159210</v>
      </c>
      <c r="F33" s="106">
        <f>IFERROR(E33/E$28,0)</f>
        <v>0.26100000000000001</v>
      </c>
      <c r="G33" s="105">
        <f>SUM(G31:G32)</f>
        <v>160802.1</v>
      </c>
      <c r="H33" s="106">
        <f>IFERROR(G33/G$28,0)</f>
        <v>0.26100000000000001</v>
      </c>
      <c r="I33" s="105">
        <f>SUM(I31:I32)</f>
        <v>162410.12100000001</v>
      </c>
      <c r="J33" s="106">
        <f>IFERROR(I33/I$28,0)</f>
        <v>0.26100000000000001</v>
      </c>
      <c r="K33" s="105">
        <f>SUM(K31:K32)</f>
        <v>164034.22221000001</v>
      </c>
      <c r="L33" s="106">
        <f>IFERROR(K33/K$28,0)</f>
        <v>0.26100000000000001</v>
      </c>
      <c r="M33" s="105">
        <f>SUM(M31:M32)</f>
        <v>165674.56443209999</v>
      </c>
      <c r="N33" s="106">
        <f>IFERROR(M33/M$28,0)</f>
        <v>0.26100000000000001</v>
      </c>
      <c r="O33" s="105">
        <f>SUM(O31:O32)</f>
        <v>167331.31007642101</v>
      </c>
      <c r="P33" s="106">
        <f>IFERROR(O33/O$28,0)</f>
        <v>0.26100000000000001</v>
      </c>
      <c r="Q33" s="105">
        <f>SUM(Q31:Q32)</f>
        <v>169004.62317718519</v>
      </c>
      <c r="R33" s="106">
        <f>IFERROR(Q33/Q$28,0)</f>
        <v>0.26100000000000001</v>
      </c>
      <c r="S33" s="105">
        <f>SUM(S31:S32)</f>
        <v>170694.66940895707</v>
      </c>
      <c r="T33" s="106">
        <f>IFERROR(S33/S$28,0)</f>
        <v>0.26100000000000001</v>
      </c>
      <c r="U33" s="105">
        <f>SUM(U31:U32)</f>
        <v>172401.61610304663</v>
      </c>
      <c r="V33" s="106">
        <f>IFERROR(U33/U$28,0)</f>
        <v>0.26100000000000001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50586</v>
      </c>
      <c r="D37" s="103">
        <f t="shared" si="10"/>
        <v>9.2343597481367001E-2</v>
      </c>
      <c r="E37" s="216">
        <v>56251.632000000005</v>
      </c>
      <c r="F37" s="103">
        <f t="shared" si="11"/>
        <v>9.2215790163934441E-2</v>
      </c>
      <c r="G37" s="216">
        <v>58220.439120000003</v>
      </c>
      <c r="H37" s="103">
        <f t="shared" si="12"/>
        <v>9.449835922739816E-2</v>
      </c>
      <c r="I37" s="216">
        <v>60083.493171840004</v>
      </c>
      <c r="J37" s="103">
        <f t="shared" si="13"/>
        <v>9.6556739329381081E-2</v>
      </c>
      <c r="K37" s="216">
        <v>61585.580501135999</v>
      </c>
      <c r="L37" s="103">
        <f t="shared" si="14"/>
        <v>9.7990750309520397E-2</v>
      </c>
      <c r="M37" s="216">
        <v>63125.220013664395</v>
      </c>
      <c r="N37" s="103">
        <f t="shared" si="15"/>
        <v>9.9446058482434069E-2</v>
      </c>
      <c r="O37" s="216">
        <v>64703.350514006001</v>
      </c>
      <c r="P37" s="103">
        <f t="shared" si="16"/>
        <v>0.10092298014306426</v>
      </c>
      <c r="Q37" s="216">
        <v>66320.934276856147</v>
      </c>
      <c r="R37" s="103">
        <f t="shared" si="17"/>
        <v>0.10242183628380284</v>
      </c>
      <c r="S37" s="216">
        <v>67978.957633777551</v>
      </c>
      <c r="T37" s="103">
        <f t="shared" si="18"/>
        <v>0.10394295266425536</v>
      </c>
      <c r="U37" s="216">
        <v>69678.43157462198</v>
      </c>
      <c r="V37" s="103">
        <f t="shared" si="19"/>
        <v>0.10548665988204131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98670</v>
      </c>
      <c r="D39" s="103">
        <f t="shared" si="10"/>
        <v>0.18011985062045788</v>
      </c>
      <c r="E39" s="216">
        <v>109721.04000000001</v>
      </c>
      <c r="F39" s="103">
        <f t="shared" si="11"/>
        <v>0.17987055737704918</v>
      </c>
      <c r="G39" s="216">
        <v>113561.2764</v>
      </c>
      <c r="H39" s="103">
        <f t="shared" si="12"/>
        <v>0.18432279889628309</v>
      </c>
      <c r="I39" s="216">
        <v>117195.23724480001</v>
      </c>
      <c r="J39" s="103">
        <f t="shared" si="13"/>
        <v>0.18833775095144964</v>
      </c>
      <c r="K39" s="216">
        <v>120125.11817592</v>
      </c>
      <c r="L39" s="103">
        <f t="shared" si="14"/>
        <v>0.19113484626260976</v>
      </c>
      <c r="M39" s="216">
        <v>123128.24613031799</v>
      </c>
      <c r="N39" s="103">
        <f t="shared" si="15"/>
        <v>0.1939734825932426</v>
      </c>
      <c r="O39" s="216">
        <v>126206.45228357593</v>
      </c>
      <c r="P39" s="103">
        <f t="shared" si="16"/>
        <v>0.19685427688918181</v>
      </c>
      <c r="Q39" s="216">
        <v>129361.61359066531</v>
      </c>
      <c r="R39" s="103">
        <f t="shared" si="17"/>
        <v>0.19977785525882311</v>
      </c>
      <c r="S39" s="216">
        <v>132595.65393043193</v>
      </c>
      <c r="T39" s="103">
        <f t="shared" si="18"/>
        <v>0.20274485310920165</v>
      </c>
      <c r="U39" s="216">
        <v>135910.54527869271</v>
      </c>
      <c r="V39" s="103">
        <f t="shared" si="19"/>
        <v>0.20575591528409073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6272.6639999999998</v>
      </c>
      <c r="D41" s="103">
        <f t="shared" si="10"/>
        <v>1.1450606087689507E-2</v>
      </c>
      <c r="E41" s="216">
        <v>6975.2023680000002</v>
      </c>
      <c r="F41" s="103">
        <f t="shared" si="11"/>
        <v>1.1434757980327869E-2</v>
      </c>
      <c r="G41" s="216">
        <v>7219.3344508800001</v>
      </c>
      <c r="H41" s="103">
        <f t="shared" si="12"/>
        <v>1.171779654419737E-2</v>
      </c>
      <c r="I41" s="216">
        <v>7450.3531533081605</v>
      </c>
      <c r="J41" s="103">
        <f t="shared" si="13"/>
        <v>1.1973035676843255E-2</v>
      </c>
      <c r="K41" s="216">
        <v>7636.6119821408638</v>
      </c>
      <c r="L41" s="103">
        <f t="shared" si="14"/>
        <v>1.2150853038380529E-2</v>
      </c>
      <c r="M41" s="216">
        <v>7827.5272816943852</v>
      </c>
      <c r="N41" s="103">
        <f t="shared" si="15"/>
        <v>1.2331311251821825E-2</v>
      </c>
      <c r="O41" s="216">
        <v>8023.2154637367439</v>
      </c>
      <c r="P41" s="103">
        <f t="shared" si="16"/>
        <v>1.2514449537739969E-2</v>
      </c>
      <c r="Q41" s="216">
        <v>8223.7958503301616</v>
      </c>
      <c r="R41" s="103">
        <f t="shared" si="17"/>
        <v>1.2700307699191553E-2</v>
      </c>
      <c r="S41" s="216">
        <v>8429.3907465884167</v>
      </c>
      <c r="T41" s="103">
        <f t="shared" si="18"/>
        <v>1.2888926130367665E-2</v>
      </c>
      <c r="U41" s="216">
        <v>8640.1255152531248</v>
      </c>
      <c r="V41" s="103">
        <f t="shared" si="19"/>
        <v>1.3080345825373121E-2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14030.064</v>
      </c>
      <c r="D45" s="103">
        <f t="shared" si="10"/>
        <v>2.5611564121571537E-2</v>
      </c>
      <c r="E45" s="219">
        <v>15601.431168000003</v>
      </c>
      <c r="F45" s="103">
        <f t="shared" si="11"/>
        <v>2.5576116668852462E-2</v>
      </c>
      <c r="G45" s="219">
        <v>16147.48125888</v>
      </c>
      <c r="H45" s="103">
        <f t="shared" si="12"/>
        <v>2.6209188863626033E-2</v>
      </c>
      <c r="I45" s="219">
        <v>16664.200659164158</v>
      </c>
      <c r="J45" s="103">
        <f t="shared" si="13"/>
        <v>2.6780082086398083E-2</v>
      </c>
      <c r="K45" s="219">
        <v>17080.805675643263</v>
      </c>
      <c r="L45" s="103">
        <f t="shared" si="14"/>
        <v>2.7177806077780236E-2</v>
      </c>
      <c r="M45" s="219">
        <v>17507.825817534344</v>
      </c>
      <c r="N45" s="103">
        <f t="shared" si="15"/>
        <v>2.7581436861113605E-2</v>
      </c>
      <c r="O45" s="219">
        <v>17945.521462972702</v>
      </c>
      <c r="P45" s="103">
        <f t="shared" si="16"/>
        <v>2.7991062161031133E-2</v>
      </c>
      <c r="Q45" s="219">
        <v>18394.159499547019</v>
      </c>
      <c r="R45" s="103">
        <f t="shared" si="17"/>
        <v>2.8406771005006843E-2</v>
      </c>
      <c r="S45" s="219">
        <v>18854.013487035692</v>
      </c>
      <c r="T45" s="103">
        <f t="shared" si="18"/>
        <v>2.8828653742704959E-2</v>
      </c>
      <c r="U45" s="219">
        <v>19325.363824211578</v>
      </c>
      <c r="V45" s="103">
        <f t="shared" si="19"/>
        <v>2.9256802065616407E-2</v>
      </c>
    </row>
    <row r="46" spans="1:22" ht="12.75" customHeight="1" x14ac:dyDescent="0.3">
      <c r="A46" s="26" t="s">
        <v>5</v>
      </c>
      <c r="B46" s="69"/>
      <c r="C46" s="105">
        <f>SUM(C36:C45)</f>
        <v>169558.728</v>
      </c>
      <c r="D46" s="106">
        <f t="shared" si="10"/>
        <v>0.30952561831108594</v>
      </c>
      <c r="E46" s="105">
        <f>SUM(E36:E45)</f>
        <v>188549.30553600003</v>
      </c>
      <c r="F46" s="106">
        <f t="shared" si="11"/>
        <v>0.309097222190164</v>
      </c>
      <c r="G46" s="105">
        <f>SUM(G36:G45)</f>
        <v>195148.53122976</v>
      </c>
      <c r="H46" s="106">
        <f t="shared" si="12"/>
        <v>0.31674814353150466</v>
      </c>
      <c r="I46" s="105">
        <f>SUM(I36:I45)</f>
        <v>201393.28422911232</v>
      </c>
      <c r="J46" s="106">
        <f t="shared" si="13"/>
        <v>0.32364760804407205</v>
      </c>
      <c r="K46" s="105">
        <f>SUM(K36:K45)</f>
        <v>206428.11633484013</v>
      </c>
      <c r="L46" s="106">
        <f t="shared" si="14"/>
        <v>0.32845425568829095</v>
      </c>
      <c r="M46" s="105">
        <f>SUM(M36:M45)</f>
        <v>211588.8192432111</v>
      </c>
      <c r="N46" s="106">
        <f t="shared" si="15"/>
        <v>0.33333228918861207</v>
      </c>
      <c r="O46" s="105">
        <f>SUM(O36:O45)</f>
        <v>216878.53972429139</v>
      </c>
      <c r="P46" s="106">
        <f t="shared" si="16"/>
        <v>0.3382827687310172</v>
      </c>
      <c r="Q46" s="105">
        <f>SUM(Q36:Q45)</f>
        <v>222300.50321739863</v>
      </c>
      <c r="R46" s="106">
        <f t="shared" si="17"/>
        <v>0.34330677024682432</v>
      </c>
      <c r="S46" s="105">
        <f>SUM(S36:S45)</f>
        <v>227858.01579783359</v>
      </c>
      <c r="T46" s="106">
        <f t="shared" si="18"/>
        <v>0.34840538564652962</v>
      </c>
      <c r="U46" s="105">
        <f>SUM(U36:U45)</f>
        <v>233554.46619277939</v>
      </c>
      <c r="V46" s="106">
        <f t="shared" si="19"/>
        <v>0.3535797230571216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383.461344</v>
      </c>
      <c r="D54" s="103">
        <f t="shared" si="20"/>
        <v>7.000000000000001E-4</v>
      </c>
      <c r="E54" s="216">
        <v>427</v>
      </c>
      <c r="F54" s="103">
        <f t="shared" si="21"/>
        <v>6.9999999999999999E-4</v>
      </c>
      <c r="G54" s="216">
        <v>431.27</v>
      </c>
      <c r="H54" s="103">
        <f t="shared" si="22"/>
        <v>6.9999999999999999E-4</v>
      </c>
      <c r="I54" s="216">
        <v>435.58269999999999</v>
      </c>
      <c r="J54" s="103">
        <f t="shared" si="23"/>
        <v>6.9999999999999999E-4</v>
      </c>
      <c r="K54" s="216">
        <v>439.93852699999997</v>
      </c>
      <c r="L54" s="103">
        <f t="shared" si="24"/>
        <v>6.9999999999999999E-4</v>
      </c>
      <c r="M54" s="216">
        <v>444.33791227</v>
      </c>
      <c r="N54" s="103">
        <f t="shared" si="25"/>
        <v>7.000000000000001E-4</v>
      </c>
      <c r="O54" s="216">
        <v>448.78129139269993</v>
      </c>
      <c r="P54" s="103">
        <f t="shared" si="26"/>
        <v>6.9999999999999988E-4</v>
      </c>
      <c r="Q54" s="216">
        <v>453.2691043066269</v>
      </c>
      <c r="R54" s="103">
        <f t="shared" si="27"/>
        <v>6.9999999999999988E-4</v>
      </c>
      <c r="S54" s="216">
        <v>457.80179534969324</v>
      </c>
      <c r="T54" s="103">
        <f t="shared" si="28"/>
        <v>6.9999999999999999E-4</v>
      </c>
      <c r="U54" s="216">
        <v>462.37981330319019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>
        <v>27390.095999999998</v>
      </c>
      <c r="D55" s="103">
        <f t="shared" si="20"/>
        <v>0.05</v>
      </c>
      <c r="E55" s="216">
        <v>30500</v>
      </c>
      <c r="F55" s="103">
        <f t="shared" si="21"/>
        <v>0.05</v>
      </c>
      <c r="G55" s="216">
        <v>30805</v>
      </c>
      <c r="H55" s="103">
        <f t="shared" si="22"/>
        <v>0.05</v>
      </c>
      <c r="I55" s="216">
        <v>31113.050000000003</v>
      </c>
      <c r="J55" s="103">
        <f t="shared" si="23"/>
        <v>0.05</v>
      </c>
      <c r="K55" s="216">
        <v>31424.180500000002</v>
      </c>
      <c r="L55" s="103">
        <f t="shared" si="24"/>
        <v>0.05</v>
      </c>
      <c r="M55" s="216">
        <v>31738.422305</v>
      </c>
      <c r="N55" s="103">
        <f t="shared" si="25"/>
        <v>0.05</v>
      </c>
      <c r="O55" s="216">
        <v>32055.806528050001</v>
      </c>
      <c r="P55" s="103">
        <f t="shared" si="26"/>
        <v>0.05</v>
      </c>
      <c r="Q55" s="216">
        <v>32376.364593330498</v>
      </c>
      <c r="R55" s="103">
        <f t="shared" si="27"/>
        <v>0.05</v>
      </c>
      <c r="S55" s="216">
        <v>32700.128239263806</v>
      </c>
      <c r="T55" s="103">
        <f t="shared" si="28"/>
        <v>0.05</v>
      </c>
      <c r="U55" s="216">
        <v>33027.129521656447</v>
      </c>
      <c r="V55" s="103">
        <f t="shared" si="29"/>
        <v>0.05</v>
      </c>
      <c r="X55" s="235"/>
    </row>
    <row r="56" spans="1:24" ht="12.75" customHeight="1" x14ac:dyDescent="0.3">
      <c r="A56" s="38" t="s">
        <v>88</v>
      </c>
      <c r="B56" s="50"/>
      <c r="C56" s="216">
        <v>279.3789792</v>
      </c>
      <c r="D56" s="103">
        <f t="shared" si="20"/>
        <v>5.1000000000000004E-4</v>
      </c>
      <c r="E56" s="216">
        <v>311.10000000000002</v>
      </c>
      <c r="F56" s="103">
        <f t="shared" si="21"/>
        <v>5.1000000000000004E-4</v>
      </c>
      <c r="G56" s="216">
        <v>314.21100000000007</v>
      </c>
      <c r="H56" s="103">
        <f t="shared" si="22"/>
        <v>5.1000000000000015E-4</v>
      </c>
      <c r="I56" s="216">
        <v>317.35311000000002</v>
      </c>
      <c r="J56" s="103">
        <f t="shared" si="23"/>
        <v>5.1000000000000004E-4</v>
      </c>
      <c r="K56" s="216">
        <v>320.52664110000001</v>
      </c>
      <c r="L56" s="103">
        <f t="shared" si="24"/>
        <v>5.1000000000000004E-4</v>
      </c>
      <c r="M56" s="216">
        <v>323.73190751099997</v>
      </c>
      <c r="N56" s="103">
        <f t="shared" si="25"/>
        <v>5.1000000000000004E-4</v>
      </c>
      <c r="O56" s="216">
        <v>326.96922658610998</v>
      </c>
      <c r="P56" s="103">
        <f t="shared" si="26"/>
        <v>5.1000000000000004E-4</v>
      </c>
      <c r="Q56" s="216">
        <v>330.23891885197105</v>
      </c>
      <c r="R56" s="103">
        <f t="shared" si="27"/>
        <v>5.0999999999999993E-4</v>
      </c>
      <c r="S56" s="216">
        <v>333.54130804049083</v>
      </c>
      <c r="T56" s="103">
        <f t="shared" si="28"/>
        <v>5.1000000000000004E-4</v>
      </c>
      <c r="U56" s="216">
        <v>336.87672112089575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28869.161184000001</v>
      </c>
      <c r="D59" s="103">
        <f t="shared" si="20"/>
        <v>5.2700000000000011E-2</v>
      </c>
      <c r="E59" s="216">
        <v>32147</v>
      </c>
      <c r="F59" s="103">
        <f t="shared" si="21"/>
        <v>5.2699999999999997E-2</v>
      </c>
      <c r="G59" s="216">
        <v>32468.47</v>
      </c>
      <c r="H59" s="103">
        <f t="shared" si="22"/>
        <v>5.2700000000000004E-2</v>
      </c>
      <c r="I59" s="216">
        <v>32793.154700000006</v>
      </c>
      <c r="J59" s="103">
        <f t="shared" si="23"/>
        <v>5.2700000000000011E-2</v>
      </c>
      <c r="K59" s="216">
        <v>33121.086246999999</v>
      </c>
      <c r="L59" s="103">
        <f t="shared" si="24"/>
        <v>5.2699999999999997E-2</v>
      </c>
      <c r="M59" s="216">
        <v>33452.297109469997</v>
      </c>
      <c r="N59" s="103">
        <f t="shared" si="25"/>
        <v>5.2699999999999997E-2</v>
      </c>
      <c r="O59" s="216">
        <v>33786.820080564699</v>
      </c>
      <c r="P59" s="103">
        <f t="shared" si="26"/>
        <v>5.2700000000000004E-2</v>
      </c>
      <c r="Q59" s="216">
        <v>34124.688281370349</v>
      </c>
      <c r="R59" s="103">
        <f t="shared" si="27"/>
        <v>5.2700000000000011E-2</v>
      </c>
      <c r="S59" s="216">
        <v>34465.935164184048</v>
      </c>
      <c r="T59" s="103">
        <f t="shared" si="28"/>
        <v>5.2699999999999997E-2</v>
      </c>
      <c r="U59" s="216">
        <v>34810.594515825891</v>
      </c>
      <c r="V59" s="103">
        <f t="shared" si="29"/>
        <v>5.2699999999999997E-2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7703.7758123441108</v>
      </c>
      <c r="D63" s="103">
        <f t="shared" si="20"/>
        <v>1.4063068293634516E-2</v>
      </c>
      <c r="E63" s="216">
        <v>5205.8112345287072</v>
      </c>
      <c r="F63" s="103">
        <f t="shared" si="21"/>
        <v>8.5341167779159136E-3</v>
      </c>
      <c r="G63" s="216">
        <v>5755.2915106347446</v>
      </c>
      <c r="H63" s="103">
        <f t="shared" si="22"/>
        <v>9.341489223559072E-3</v>
      </c>
      <c r="I63" s="216">
        <v>5588.2348865198719</v>
      </c>
      <c r="J63" s="103">
        <f t="shared" si="23"/>
        <v>8.9805321023169894E-3</v>
      </c>
      <c r="K63" s="216">
        <v>5612.8139870106252</v>
      </c>
      <c r="L63" s="103">
        <f t="shared" si="24"/>
        <v>8.9307245212180246E-3</v>
      </c>
      <c r="M63" s="216">
        <v>5637.7496872502625</v>
      </c>
      <c r="N63" s="103">
        <f t="shared" si="25"/>
        <v>8.8815846501010612E-3</v>
      </c>
      <c r="O63" s="216">
        <v>5662.4126204297927</v>
      </c>
      <c r="P63" s="103">
        <f t="shared" si="26"/>
        <v>8.8321169137874841E-3</v>
      </c>
      <c r="Q63" s="216">
        <v>5687.4361886602665</v>
      </c>
      <c r="R63" s="103">
        <f t="shared" si="27"/>
        <v>8.7833150202290978E-3</v>
      </c>
      <c r="S63" s="216">
        <v>5712.5076511147226</v>
      </c>
      <c r="T63" s="103">
        <f t="shared" si="28"/>
        <v>8.7346869243399208E-3</v>
      </c>
      <c r="U63" s="216">
        <v>5737.6300702291737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2629.4492159999995</v>
      </c>
      <c r="D64" s="103">
        <f t="shared" si="20"/>
        <v>4.7999999999999996E-3</v>
      </c>
      <c r="E64" s="216">
        <v>2927.9999999999995</v>
      </c>
      <c r="F64" s="103">
        <f t="shared" si="21"/>
        <v>4.7999999999999996E-3</v>
      </c>
      <c r="G64" s="216">
        <v>2957.2799999999997</v>
      </c>
      <c r="H64" s="103">
        <f t="shared" si="22"/>
        <v>4.7999999999999996E-3</v>
      </c>
      <c r="I64" s="216">
        <v>2986.8527999999997</v>
      </c>
      <c r="J64" s="103">
        <f t="shared" si="23"/>
        <v>4.7999999999999996E-3</v>
      </c>
      <c r="K64" s="216">
        <v>3016.7213279999996</v>
      </c>
      <c r="L64" s="103">
        <f t="shared" si="24"/>
        <v>4.7999999999999996E-3</v>
      </c>
      <c r="M64" s="216">
        <v>3046.8885412799996</v>
      </c>
      <c r="N64" s="103">
        <f t="shared" si="25"/>
        <v>4.7999999999999996E-3</v>
      </c>
      <c r="O64" s="216">
        <v>3077.3574266927994</v>
      </c>
      <c r="P64" s="103">
        <f t="shared" si="26"/>
        <v>4.7999999999999996E-3</v>
      </c>
      <c r="Q64" s="216">
        <v>3108.1310009597273</v>
      </c>
      <c r="R64" s="103">
        <f t="shared" si="27"/>
        <v>4.7999999999999996E-3</v>
      </c>
      <c r="S64" s="216">
        <v>3139.2123109693248</v>
      </c>
      <c r="T64" s="103">
        <f t="shared" si="28"/>
        <v>4.7999999999999996E-3</v>
      </c>
      <c r="U64" s="216">
        <v>3170.6044340790186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273.90095999999994</v>
      </c>
      <c r="D65" s="103">
        <f t="shared" si="20"/>
        <v>5.0000000000000001E-4</v>
      </c>
      <c r="E65" s="216">
        <v>305</v>
      </c>
      <c r="F65" s="103">
        <f t="shared" si="21"/>
        <v>5.0000000000000001E-4</v>
      </c>
      <c r="G65" s="216">
        <v>308.05</v>
      </c>
      <c r="H65" s="103">
        <f t="shared" si="22"/>
        <v>5.0000000000000001E-4</v>
      </c>
      <c r="I65" s="216">
        <v>311.13049999999998</v>
      </c>
      <c r="J65" s="103">
        <f t="shared" si="23"/>
        <v>5.0000000000000001E-4</v>
      </c>
      <c r="K65" s="216">
        <v>314.241805</v>
      </c>
      <c r="L65" s="103">
        <f t="shared" si="24"/>
        <v>5.0000000000000001E-4</v>
      </c>
      <c r="M65" s="216">
        <v>317.38422305</v>
      </c>
      <c r="N65" s="103">
        <f t="shared" si="25"/>
        <v>5.0000000000000001E-4</v>
      </c>
      <c r="O65" s="216">
        <v>320.55806528049993</v>
      </c>
      <c r="P65" s="103">
        <f t="shared" si="26"/>
        <v>4.999999999999999E-4</v>
      </c>
      <c r="Q65" s="216">
        <v>323.76364593330499</v>
      </c>
      <c r="R65" s="103">
        <f t="shared" si="27"/>
        <v>5.0000000000000001E-4</v>
      </c>
      <c r="S65" s="216">
        <v>327.00128239263807</v>
      </c>
      <c r="T65" s="103">
        <f t="shared" si="28"/>
        <v>5.0000000000000001E-4</v>
      </c>
      <c r="U65" s="216">
        <v>330.27129521656445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1533.845376</v>
      </c>
      <c r="D66" s="103">
        <f t="shared" si="20"/>
        <v>2.8000000000000004E-3</v>
      </c>
      <c r="E66" s="216">
        <v>1708</v>
      </c>
      <c r="F66" s="103">
        <f t="shared" si="21"/>
        <v>2.8E-3</v>
      </c>
      <c r="G66" s="216">
        <v>1725.08</v>
      </c>
      <c r="H66" s="103">
        <f t="shared" si="22"/>
        <v>2.8E-3</v>
      </c>
      <c r="I66" s="216">
        <v>1742.3308</v>
      </c>
      <c r="J66" s="103">
        <f t="shared" si="23"/>
        <v>2.8E-3</v>
      </c>
      <c r="K66" s="216">
        <v>1759.7541079999999</v>
      </c>
      <c r="L66" s="103">
        <f t="shared" si="24"/>
        <v>2.8E-3</v>
      </c>
      <c r="M66" s="216">
        <v>1777.35164908</v>
      </c>
      <c r="N66" s="103">
        <f t="shared" si="25"/>
        <v>2.8000000000000004E-3</v>
      </c>
      <c r="O66" s="216">
        <v>1795.1251655707997</v>
      </c>
      <c r="P66" s="103">
        <f t="shared" si="26"/>
        <v>2.7999999999999995E-3</v>
      </c>
      <c r="Q66" s="216">
        <v>1813.0764172265076</v>
      </c>
      <c r="R66" s="103">
        <f t="shared" si="27"/>
        <v>2.7999999999999995E-3</v>
      </c>
      <c r="S66" s="216">
        <v>1831.2071813987729</v>
      </c>
      <c r="T66" s="103">
        <f t="shared" si="28"/>
        <v>2.8E-3</v>
      </c>
      <c r="U66" s="216">
        <v>1849.5192532127608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7395.3259199999984</v>
      </c>
      <c r="D67" s="103">
        <f t="shared" si="20"/>
        <v>1.3499999999999998E-2</v>
      </c>
      <c r="E67" s="216">
        <v>8234.9999999999982</v>
      </c>
      <c r="F67" s="103">
        <f t="shared" si="21"/>
        <v>1.3499999999999996E-2</v>
      </c>
      <c r="G67" s="216">
        <v>8317.35</v>
      </c>
      <c r="H67" s="103">
        <f t="shared" si="22"/>
        <v>1.35E-2</v>
      </c>
      <c r="I67" s="216">
        <v>8400.5234999999993</v>
      </c>
      <c r="J67" s="103">
        <f t="shared" si="23"/>
        <v>1.3499999999999998E-2</v>
      </c>
      <c r="K67" s="216">
        <v>8484.5287349999999</v>
      </c>
      <c r="L67" s="103">
        <f t="shared" si="24"/>
        <v>1.35E-2</v>
      </c>
      <c r="M67" s="216">
        <v>8569.374022349999</v>
      </c>
      <c r="N67" s="103">
        <f t="shared" si="25"/>
        <v>1.35E-2</v>
      </c>
      <c r="O67" s="216">
        <v>8655.0677625734988</v>
      </c>
      <c r="P67" s="103">
        <f t="shared" si="26"/>
        <v>1.3499999999999998E-2</v>
      </c>
      <c r="Q67" s="216">
        <v>8741.6184401992341</v>
      </c>
      <c r="R67" s="103">
        <f t="shared" si="27"/>
        <v>1.35E-2</v>
      </c>
      <c r="S67" s="216">
        <v>8829.0346246012268</v>
      </c>
      <c r="T67" s="103">
        <f t="shared" si="28"/>
        <v>1.35E-2</v>
      </c>
      <c r="U67" s="216">
        <v>8917.3249708472395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931.26326399999982</v>
      </c>
      <c r="D68" s="103">
        <f t="shared" si="20"/>
        <v>1.6999999999999999E-3</v>
      </c>
      <c r="E68" s="216">
        <v>1037</v>
      </c>
      <c r="F68" s="103">
        <f t="shared" si="21"/>
        <v>1.6999999999999999E-3</v>
      </c>
      <c r="G68" s="216">
        <v>1047.3700000000001</v>
      </c>
      <c r="H68" s="103">
        <f t="shared" si="22"/>
        <v>1.7000000000000001E-3</v>
      </c>
      <c r="I68" s="216">
        <v>1057.8436999999999</v>
      </c>
      <c r="J68" s="103">
        <f t="shared" si="23"/>
        <v>1.6999999999999999E-3</v>
      </c>
      <c r="K68" s="216">
        <v>1068.422137</v>
      </c>
      <c r="L68" s="103">
        <f t="shared" si="24"/>
        <v>1.7000000000000001E-3</v>
      </c>
      <c r="M68" s="216">
        <v>1079.10635837</v>
      </c>
      <c r="N68" s="103">
        <f t="shared" si="25"/>
        <v>1.7000000000000001E-3</v>
      </c>
      <c r="O68" s="216">
        <v>1089.8974219536999</v>
      </c>
      <c r="P68" s="103">
        <f t="shared" si="26"/>
        <v>1.6999999999999999E-3</v>
      </c>
      <c r="Q68" s="216">
        <v>1100.7963961732369</v>
      </c>
      <c r="R68" s="103">
        <f t="shared" si="27"/>
        <v>1.6999999999999999E-3</v>
      </c>
      <c r="S68" s="216">
        <v>1111.8043601349693</v>
      </c>
      <c r="T68" s="103">
        <f t="shared" si="28"/>
        <v>1.6999999999999999E-3</v>
      </c>
      <c r="U68" s="216">
        <v>1122.922403736319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54.780191999999992</v>
      </c>
      <c r="D70" s="103">
        <f t="shared" si="20"/>
        <v>1E-4</v>
      </c>
      <c r="E70" s="216">
        <v>61</v>
      </c>
      <c r="F70" s="103">
        <f t="shared" si="21"/>
        <v>1E-4</v>
      </c>
      <c r="G70" s="216">
        <v>61.610000000000007</v>
      </c>
      <c r="H70" s="103">
        <f t="shared" si="22"/>
        <v>1E-4</v>
      </c>
      <c r="I70" s="216">
        <v>62.226100000000002</v>
      </c>
      <c r="J70" s="103">
        <f t="shared" si="23"/>
        <v>1E-4</v>
      </c>
      <c r="K70" s="216">
        <v>62.848361000000004</v>
      </c>
      <c r="L70" s="103">
        <f t="shared" si="24"/>
        <v>1E-4</v>
      </c>
      <c r="M70" s="216">
        <v>63.476844610000008</v>
      </c>
      <c r="N70" s="103">
        <f t="shared" si="25"/>
        <v>1.0000000000000002E-4</v>
      </c>
      <c r="O70" s="216">
        <v>64.111613056099998</v>
      </c>
      <c r="P70" s="103">
        <f t="shared" si="26"/>
        <v>1E-4</v>
      </c>
      <c r="Q70" s="216">
        <v>64.752729186660986</v>
      </c>
      <c r="R70" s="103">
        <f t="shared" si="27"/>
        <v>9.9999999999999991E-5</v>
      </c>
      <c r="S70" s="216">
        <v>65.400256478527609</v>
      </c>
      <c r="T70" s="103">
        <f t="shared" si="28"/>
        <v>1E-4</v>
      </c>
      <c r="U70" s="216">
        <v>66.054259043312896</v>
      </c>
      <c r="V70" s="103">
        <f t="shared" si="29"/>
        <v>1.0000000000000002E-4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4108.5143999999991</v>
      </c>
      <c r="D75" s="103">
        <f t="shared" si="20"/>
        <v>7.4999999999999997E-3</v>
      </c>
      <c r="E75" s="216">
        <v>4575</v>
      </c>
      <c r="F75" s="103">
        <f t="shared" si="21"/>
        <v>7.4999999999999997E-3</v>
      </c>
      <c r="G75" s="216">
        <v>4620.75</v>
      </c>
      <c r="H75" s="103">
        <f t="shared" si="22"/>
        <v>7.4999999999999997E-3</v>
      </c>
      <c r="I75" s="216">
        <v>4666.9574999999995</v>
      </c>
      <c r="J75" s="103">
        <f t="shared" si="23"/>
        <v>7.4999999999999989E-3</v>
      </c>
      <c r="K75" s="216">
        <v>4713.6270749999994</v>
      </c>
      <c r="L75" s="103">
        <f t="shared" si="24"/>
        <v>7.4999999999999989E-3</v>
      </c>
      <c r="M75" s="216">
        <v>4760.7633457499996</v>
      </c>
      <c r="N75" s="103">
        <f t="shared" si="25"/>
        <v>7.4999999999999997E-3</v>
      </c>
      <c r="O75" s="216">
        <v>4808.3709792074997</v>
      </c>
      <c r="P75" s="103">
        <f t="shared" si="26"/>
        <v>7.4999999999999997E-3</v>
      </c>
      <c r="Q75" s="216">
        <v>4856.4546889995736</v>
      </c>
      <c r="R75" s="103">
        <f t="shared" si="27"/>
        <v>7.4999999999999989E-3</v>
      </c>
      <c r="S75" s="216">
        <v>4905.0192358895702</v>
      </c>
      <c r="T75" s="103">
        <f t="shared" si="28"/>
        <v>7.4999999999999997E-3</v>
      </c>
      <c r="U75" s="216">
        <v>4954.0694282484665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219.12076799999997</v>
      </c>
      <c r="D76" s="103">
        <f t="shared" si="20"/>
        <v>4.0000000000000002E-4</v>
      </c>
      <c r="E76" s="216">
        <v>244</v>
      </c>
      <c r="F76" s="103">
        <f t="shared" si="21"/>
        <v>4.0000000000000002E-4</v>
      </c>
      <c r="G76" s="216">
        <v>246.44000000000003</v>
      </c>
      <c r="H76" s="103">
        <f t="shared" si="22"/>
        <v>4.0000000000000002E-4</v>
      </c>
      <c r="I76" s="216">
        <v>248.90440000000001</v>
      </c>
      <c r="J76" s="103">
        <f t="shared" si="23"/>
        <v>4.0000000000000002E-4</v>
      </c>
      <c r="K76" s="216">
        <v>251.39344400000002</v>
      </c>
      <c r="L76" s="103">
        <f t="shared" si="24"/>
        <v>4.0000000000000002E-4</v>
      </c>
      <c r="M76" s="216">
        <v>253.90737844000003</v>
      </c>
      <c r="N76" s="103">
        <f t="shared" si="25"/>
        <v>4.0000000000000007E-4</v>
      </c>
      <c r="O76" s="216">
        <v>256.44645222439999</v>
      </c>
      <c r="P76" s="103">
        <f t="shared" si="26"/>
        <v>4.0000000000000002E-4</v>
      </c>
      <c r="Q76" s="216">
        <v>259.01091674664394</v>
      </c>
      <c r="R76" s="103">
        <f t="shared" si="27"/>
        <v>3.9999999999999996E-4</v>
      </c>
      <c r="S76" s="216">
        <v>261.60102591411044</v>
      </c>
      <c r="T76" s="103">
        <f t="shared" si="28"/>
        <v>4.0000000000000002E-4</v>
      </c>
      <c r="U76" s="216">
        <v>264.21703617325159</v>
      </c>
      <c r="V76" s="103">
        <f t="shared" si="29"/>
        <v>4.0000000000000007E-4</v>
      </c>
      <c r="X76" s="235"/>
    </row>
    <row r="77" spans="1:24" ht="12.75" customHeight="1" x14ac:dyDescent="0.3">
      <c r="A77" s="38" t="s">
        <v>136</v>
      </c>
      <c r="B77" s="50"/>
      <c r="C77" s="216">
        <v>712.14249599999994</v>
      </c>
      <c r="D77" s="103">
        <f t="shared" si="20"/>
        <v>1.3000000000000002E-3</v>
      </c>
      <c r="E77" s="216">
        <v>792.99999999999989</v>
      </c>
      <c r="F77" s="103">
        <f t="shared" si="21"/>
        <v>1.2999999999999997E-3</v>
      </c>
      <c r="G77" s="216">
        <v>800.93000000000006</v>
      </c>
      <c r="H77" s="103">
        <f t="shared" si="22"/>
        <v>1.3000000000000002E-3</v>
      </c>
      <c r="I77" s="216">
        <v>808.93929999999989</v>
      </c>
      <c r="J77" s="103">
        <f t="shared" si="23"/>
        <v>1.2999999999999997E-3</v>
      </c>
      <c r="K77" s="216">
        <v>817.02869299999998</v>
      </c>
      <c r="L77" s="103">
        <f t="shared" si="24"/>
        <v>1.2999999999999999E-3</v>
      </c>
      <c r="M77" s="216">
        <v>825.19897992999995</v>
      </c>
      <c r="N77" s="103">
        <f t="shared" si="25"/>
        <v>1.2999999999999999E-3</v>
      </c>
      <c r="O77" s="216">
        <v>833.4509697292998</v>
      </c>
      <c r="P77" s="103">
        <f t="shared" si="26"/>
        <v>1.2999999999999997E-3</v>
      </c>
      <c r="Q77" s="216">
        <v>841.78547942659281</v>
      </c>
      <c r="R77" s="103">
        <f t="shared" si="27"/>
        <v>1.2999999999999997E-3</v>
      </c>
      <c r="S77" s="216">
        <v>850.20333422085889</v>
      </c>
      <c r="T77" s="103">
        <f t="shared" si="28"/>
        <v>1.2999999999999999E-3</v>
      </c>
      <c r="U77" s="216">
        <v>858.70536756306751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10956.038399999999</v>
      </c>
      <c r="D78" s="103">
        <f t="shared" si="20"/>
        <v>0.02</v>
      </c>
      <c r="E78" s="216">
        <v>12200</v>
      </c>
      <c r="F78" s="103">
        <f t="shared" si="21"/>
        <v>0.02</v>
      </c>
      <c r="G78" s="216">
        <v>12322</v>
      </c>
      <c r="H78" s="103">
        <f t="shared" si="22"/>
        <v>0.02</v>
      </c>
      <c r="I78" s="216">
        <v>12445.220000000001</v>
      </c>
      <c r="J78" s="103">
        <f t="shared" si="23"/>
        <v>0.02</v>
      </c>
      <c r="K78" s="216">
        <v>12569.672200000001</v>
      </c>
      <c r="L78" s="103">
        <f t="shared" si="24"/>
        <v>0.02</v>
      </c>
      <c r="M78" s="216">
        <v>12695.368922</v>
      </c>
      <c r="N78" s="103">
        <f t="shared" si="25"/>
        <v>0.02</v>
      </c>
      <c r="O78" s="216">
        <v>12822.322611219999</v>
      </c>
      <c r="P78" s="103">
        <f t="shared" si="26"/>
        <v>0.02</v>
      </c>
      <c r="Q78" s="216">
        <v>12950.5458373322</v>
      </c>
      <c r="R78" s="103">
        <f t="shared" si="27"/>
        <v>0.02</v>
      </c>
      <c r="S78" s="216">
        <v>13080.051295705523</v>
      </c>
      <c r="T78" s="103">
        <f t="shared" si="28"/>
        <v>2.0000000000000004E-2</v>
      </c>
      <c r="U78" s="216">
        <v>13210.851808662579</v>
      </c>
      <c r="V78" s="103">
        <f t="shared" si="29"/>
        <v>2.0000000000000004E-2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2191.2076799999995</v>
      </c>
      <c r="D86" s="103">
        <f t="shared" si="20"/>
        <v>4.0000000000000001E-3</v>
      </c>
      <c r="E86" s="216">
        <v>2440</v>
      </c>
      <c r="F86" s="103">
        <f t="shared" si="21"/>
        <v>4.0000000000000001E-3</v>
      </c>
      <c r="G86" s="216">
        <v>2464.4</v>
      </c>
      <c r="H86" s="103">
        <f t="shared" si="22"/>
        <v>4.0000000000000001E-3</v>
      </c>
      <c r="I86" s="216">
        <v>2489.0439999999999</v>
      </c>
      <c r="J86" s="103">
        <f t="shared" si="23"/>
        <v>4.0000000000000001E-3</v>
      </c>
      <c r="K86" s="216">
        <v>2513.93444</v>
      </c>
      <c r="L86" s="103">
        <f t="shared" si="24"/>
        <v>4.0000000000000001E-3</v>
      </c>
      <c r="M86" s="216">
        <v>2539.0737844</v>
      </c>
      <c r="N86" s="103">
        <f t="shared" si="25"/>
        <v>4.0000000000000001E-3</v>
      </c>
      <c r="O86" s="216">
        <v>2564.4645222439995</v>
      </c>
      <c r="P86" s="103">
        <f t="shared" si="26"/>
        <v>3.9999999999999992E-3</v>
      </c>
      <c r="Q86" s="216">
        <v>2590.1091674664399</v>
      </c>
      <c r="R86" s="103">
        <f t="shared" si="27"/>
        <v>4.0000000000000001E-3</v>
      </c>
      <c r="S86" s="216">
        <v>2616.0102591411046</v>
      </c>
      <c r="T86" s="103">
        <f t="shared" si="28"/>
        <v>4.0000000000000001E-3</v>
      </c>
      <c r="U86" s="216">
        <v>2642.1703617325156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2793.7897919999996</v>
      </c>
      <c r="D88" s="103">
        <f t="shared" si="20"/>
        <v>5.0999999999999995E-3</v>
      </c>
      <c r="E88" s="216">
        <v>3111.0000000000005</v>
      </c>
      <c r="F88" s="103">
        <f t="shared" si="21"/>
        <v>5.1000000000000004E-3</v>
      </c>
      <c r="G88" s="216">
        <v>3142.1100000000006</v>
      </c>
      <c r="H88" s="103">
        <f t="shared" si="22"/>
        <v>5.1000000000000012E-3</v>
      </c>
      <c r="I88" s="216">
        <v>3173.5310999999997</v>
      </c>
      <c r="J88" s="103">
        <f t="shared" si="23"/>
        <v>5.0999999999999995E-3</v>
      </c>
      <c r="K88" s="216">
        <v>3205.2664110000005</v>
      </c>
      <c r="L88" s="103">
        <f t="shared" si="24"/>
        <v>5.1000000000000012E-3</v>
      </c>
      <c r="M88" s="216">
        <v>3237.3190751100001</v>
      </c>
      <c r="N88" s="103">
        <f t="shared" si="25"/>
        <v>5.1000000000000004E-3</v>
      </c>
      <c r="O88" s="216">
        <v>3269.6922658610997</v>
      </c>
      <c r="P88" s="103">
        <f t="shared" si="26"/>
        <v>5.0999999999999995E-3</v>
      </c>
      <c r="Q88" s="216">
        <v>3302.3891885197104</v>
      </c>
      <c r="R88" s="103">
        <f t="shared" si="27"/>
        <v>5.0999999999999995E-3</v>
      </c>
      <c r="S88" s="216">
        <v>3335.4130804049082</v>
      </c>
      <c r="T88" s="103">
        <f t="shared" si="28"/>
        <v>5.1000000000000004E-3</v>
      </c>
      <c r="U88" s="216">
        <v>3368.7672112089572</v>
      </c>
      <c r="V88" s="103">
        <f t="shared" si="29"/>
        <v>5.0999999999999995E-3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109.56038399999998</v>
      </c>
      <c r="D90" s="103">
        <f t="shared" si="20"/>
        <v>2.0000000000000001E-4</v>
      </c>
      <c r="E90" s="216">
        <v>122</v>
      </c>
      <c r="F90" s="103">
        <f t="shared" si="21"/>
        <v>2.0000000000000001E-4</v>
      </c>
      <c r="G90" s="216">
        <v>123.22000000000001</v>
      </c>
      <c r="H90" s="103">
        <f t="shared" si="22"/>
        <v>2.0000000000000001E-4</v>
      </c>
      <c r="I90" s="216">
        <v>124.4522</v>
      </c>
      <c r="J90" s="103">
        <f t="shared" si="23"/>
        <v>2.0000000000000001E-4</v>
      </c>
      <c r="K90" s="216">
        <v>125.69672200000001</v>
      </c>
      <c r="L90" s="103">
        <f t="shared" si="24"/>
        <v>2.0000000000000001E-4</v>
      </c>
      <c r="M90" s="216">
        <v>126.95368922000002</v>
      </c>
      <c r="N90" s="103">
        <f t="shared" si="25"/>
        <v>2.0000000000000004E-4</v>
      </c>
      <c r="O90" s="216">
        <v>128.2232261122</v>
      </c>
      <c r="P90" s="103">
        <f t="shared" si="26"/>
        <v>2.0000000000000001E-4</v>
      </c>
      <c r="Q90" s="216">
        <v>129.50545837332197</v>
      </c>
      <c r="R90" s="103">
        <f t="shared" si="27"/>
        <v>1.9999999999999998E-4</v>
      </c>
      <c r="S90" s="216">
        <v>130.80051295705522</v>
      </c>
      <c r="T90" s="103">
        <f t="shared" si="28"/>
        <v>2.0000000000000001E-4</v>
      </c>
      <c r="U90" s="216">
        <v>132.10851808662579</v>
      </c>
      <c r="V90" s="103">
        <f t="shared" si="29"/>
        <v>2.0000000000000004E-4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1917.30672</v>
      </c>
      <c r="D92" s="103">
        <f t="shared" si="20"/>
        <v>3.5000000000000005E-3</v>
      </c>
      <c r="E92" s="216">
        <v>2135</v>
      </c>
      <c r="F92" s="103">
        <f t="shared" si="21"/>
        <v>3.5000000000000001E-3</v>
      </c>
      <c r="G92" s="216">
        <v>2156.3500000000004</v>
      </c>
      <c r="H92" s="103">
        <f t="shared" si="22"/>
        <v>3.5000000000000005E-3</v>
      </c>
      <c r="I92" s="216">
        <v>2177.9135000000001</v>
      </c>
      <c r="J92" s="103">
        <f t="shared" si="23"/>
        <v>3.5000000000000001E-3</v>
      </c>
      <c r="K92" s="216">
        <v>2199.6926350000003</v>
      </c>
      <c r="L92" s="103">
        <f t="shared" si="24"/>
        <v>3.5000000000000005E-3</v>
      </c>
      <c r="M92" s="216">
        <v>2221.6895613500001</v>
      </c>
      <c r="N92" s="103">
        <f t="shared" si="25"/>
        <v>3.5000000000000005E-3</v>
      </c>
      <c r="O92" s="216">
        <v>2243.9064569634997</v>
      </c>
      <c r="P92" s="103">
        <f t="shared" si="26"/>
        <v>3.4999999999999996E-3</v>
      </c>
      <c r="Q92" s="216">
        <v>2266.3455215331346</v>
      </c>
      <c r="R92" s="103">
        <f t="shared" si="27"/>
        <v>3.4999999999999996E-3</v>
      </c>
      <c r="S92" s="216">
        <v>2289.0089767484665</v>
      </c>
      <c r="T92" s="103">
        <f t="shared" si="28"/>
        <v>3.5000000000000005E-3</v>
      </c>
      <c r="U92" s="216">
        <v>2311.8990665159508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6612.0407999999998</v>
      </c>
      <c r="D97" s="103">
        <f t="shared" si="20"/>
        <v>1.2070130750910841E-2</v>
      </c>
      <c r="E97" s="216">
        <v>7352.5893696000012</v>
      </c>
      <c r="F97" s="103">
        <f t="shared" si="21"/>
        <v>1.2053425196065577E-2</v>
      </c>
      <c r="G97" s="216">
        <v>7609.929997536</v>
      </c>
      <c r="H97" s="103">
        <f t="shared" si="22"/>
        <v>1.2351777304879078E-2</v>
      </c>
      <c r="I97" s="216">
        <v>7853.447757457152</v>
      </c>
      <c r="J97" s="103">
        <f t="shared" si="23"/>
        <v>1.26208259194408E-2</v>
      </c>
      <c r="K97" s="216">
        <v>8049.7839513935805</v>
      </c>
      <c r="L97" s="103">
        <f t="shared" si="24"/>
        <v>1.2808263928145366E-2</v>
      </c>
      <c r="M97" s="216">
        <v>8251.0285501784183</v>
      </c>
      <c r="N97" s="103">
        <f t="shared" si="25"/>
        <v>1.2998485669652475E-2</v>
      </c>
      <c r="O97" s="216">
        <v>8457.3042639328796</v>
      </c>
      <c r="P97" s="103">
        <f t="shared" si="26"/>
        <v>1.3191532486528502E-2</v>
      </c>
      <c r="Q97" s="216">
        <v>8668.7368705312001</v>
      </c>
      <c r="R97" s="103">
        <f t="shared" si="27"/>
        <v>1.3387446335338329E-2</v>
      </c>
      <c r="S97" s="216">
        <v>8885.4552922944804</v>
      </c>
      <c r="T97" s="103">
        <f t="shared" si="28"/>
        <v>1.3586269795764145E-2</v>
      </c>
      <c r="U97" s="216">
        <v>9107.5916746018393</v>
      </c>
      <c r="V97" s="103">
        <f t="shared" si="29"/>
        <v>1.3788046079859647E-2</v>
      </c>
      <c r="X97" s="235"/>
    </row>
    <row r="98" spans="1:24" ht="12.75" customHeight="1" x14ac:dyDescent="0.3">
      <c r="A98" s="145" t="s">
        <v>245</v>
      </c>
      <c r="B98" s="50"/>
      <c r="C98" s="216">
        <v>657.36230399999988</v>
      </c>
      <c r="D98" s="103">
        <f t="shared" si="20"/>
        <v>1.1999999999999999E-3</v>
      </c>
      <c r="E98" s="216">
        <v>731.99999999999989</v>
      </c>
      <c r="F98" s="103">
        <f t="shared" si="21"/>
        <v>1.1999999999999999E-3</v>
      </c>
      <c r="G98" s="216">
        <v>739.31999999999994</v>
      </c>
      <c r="H98" s="103">
        <f t="shared" si="22"/>
        <v>1.1999999999999999E-3</v>
      </c>
      <c r="I98" s="216">
        <v>746.71319999999992</v>
      </c>
      <c r="J98" s="103">
        <f t="shared" si="23"/>
        <v>1.1999999999999999E-3</v>
      </c>
      <c r="K98" s="216">
        <v>754.18033199999991</v>
      </c>
      <c r="L98" s="103">
        <f t="shared" si="24"/>
        <v>1.1999999999999999E-3</v>
      </c>
      <c r="M98" s="216">
        <v>761.72213531999989</v>
      </c>
      <c r="N98" s="103">
        <f t="shared" si="25"/>
        <v>1.1999999999999999E-3</v>
      </c>
      <c r="O98" s="216">
        <v>769.33935667319986</v>
      </c>
      <c r="P98" s="103">
        <f t="shared" si="26"/>
        <v>1.1999999999999999E-3</v>
      </c>
      <c r="Q98" s="216">
        <v>777.03275023993183</v>
      </c>
      <c r="R98" s="103">
        <f t="shared" si="27"/>
        <v>1.1999999999999999E-3</v>
      </c>
      <c r="S98" s="216">
        <v>784.8030777423312</v>
      </c>
      <c r="T98" s="103">
        <f t="shared" si="28"/>
        <v>1.1999999999999999E-3</v>
      </c>
      <c r="U98" s="216">
        <v>792.65110851975464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107721.5219915441</v>
      </c>
      <c r="D105" s="106">
        <f t="shared" ref="D105" si="30">IFERROR(C105/C$28,0)</f>
        <v>0.19664319904454536</v>
      </c>
      <c r="E105" s="105">
        <f>SUM(E52:E104)</f>
        <v>116569.5006041287</v>
      </c>
      <c r="F105" s="106">
        <f t="shared" ref="F105" si="31">IFERROR(E105/E$28,0)</f>
        <v>0.19109754197398146</v>
      </c>
      <c r="G105" s="105">
        <f>SUM(G52:G104)</f>
        <v>118416.43250817076</v>
      </c>
      <c r="H105" s="106">
        <f t="shared" ref="H105" si="32">IFERROR(G105/G$28,0)</f>
        <v>0.19220326652843819</v>
      </c>
      <c r="I105" s="105">
        <f>SUM(I52:I104)</f>
        <v>119543.405753977</v>
      </c>
      <c r="J105" s="106">
        <f t="shared" ref="J105" si="33">IFERROR(I105/I$28,0)</f>
        <v>0.19211135802175774</v>
      </c>
      <c r="K105" s="105">
        <f>SUM(K52:K104)</f>
        <v>120825.33827950418</v>
      </c>
      <c r="L105" s="106">
        <f t="shared" ref="L105" si="34">IFERROR(K105/K$28,0)</f>
        <v>0.19224898844936336</v>
      </c>
      <c r="M105" s="105">
        <f>SUM(M52:M104)</f>
        <v>122123.14598193968</v>
      </c>
      <c r="N105" s="106">
        <f t="shared" ref="N105" si="35">IFERROR(M105/M$28,0)</f>
        <v>0.19239007031975355</v>
      </c>
      <c r="O105" s="105">
        <f>SUM(O52:O104)</f>
        <v>123436.42830631876</v>
      </c>
      <c r="P105" s="106">
        <f t="shared" ref="P105" si="36">IFERROR(O105/O$28,0)</f>
        <v>0.19253364940031595</v>
      </c>
      <c r="Q105" s="105">
        <f>SUM(Q52:Q104)</f>
        <v>124766.05159536711</v>
      </c>
      <c r="R105" s="106">
        <f t="shared" ref="R105" si="37">IFERROR(Q105/Q$28,0)</f>
        <v>0.19268076135556741</v>
      </c>
      <c r="S105" s="105">
        <f>SUM(S52:S104)</f>
        <v>126111.94026494661</v>
      </c>
      <c r="T105" s="106">
        <f t="shared" ref="T105" si="38">IFERROR(S105/S$28,0)</f>
        <v>0.19283095672010403</v>
      </c>
      <c r="U105" s="105">
        <f>SUM(U52:U104)</f>
        <v>127474.33883958384</v>
      </c>
      <c r="V105" s="106">
        <f t="shared" si="29"/>
        <v>0.19298428395964107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127545.36888845587</v>
      </c>
      <c r="D107" s="106">
        <f>IFERROR(C107/C$28,0)</f>
        <v>0.23283118264436875</v>
      </c>
      <c r="E107" s="105">
        <f>E28-E33-E46-E105</f>
        <v>145671.19385987124</v>
      </c>
      <c r="F107" s="106">
        <f>IFERROR(E107/E$28,0)</f>
        <v>0.2388052358358545</v>
      </c>
      <c r="G107" s="105">
        <f>G28-G33-G46-G105</f>
        <v>141732.93626206927</v>
      </c>
      <c r="H107" s="106">
        <f>IFERROR(G107/G$28,0)</f>
        <v>0.23004858994005725</v>
      </c>
      <c r="I107" s="105">
        <f>I28-I33-I46-I105</f>
        <v>138914.18901691062</v>
      </c>
      <c r="J107" s="106">
        <f>IFERROR(I107/I$28,0)</f>
        <v>0.22324103393417011</v>
      </c>
      <c r="K107" s="105">
        <f>K28-K33-K46-K105</f>
        <v>137195.93317565563</v>
      </c>
      <c r="L107" s="106">
        <f>IFERROR(K107/K$28,0)</f>
        <v>0.21829675586234562</v>
      </c>
      <c r="M107" s="105">
        <f>M28-M33-M46-M105</f>
        <v>135381.91644274918</v>
      </c>
      <c r="N107" s="106">
        <f>IFERROR(M107/M$28,0)</f>
        <v>0.21327764049163436</v>
      </c>
      <c r="O107" s="105">
        <f>O28-O33-O46-O105</f>
        <v>133469.85245396881</v>
      </c>
      <c r="P107" s="106">
        <f>IFERROR(O107/O$28,0)</f>
        <v>0.20818358186866678</v>
      </c>
      <c r="Q107" s="105">
        <f>Q28-Q33-Q46-Q105</f>
        <v>131456.11387665902</v>
      </c>
      <c r="R107" s="106">
        <f>IFERROR(Q107/Q$28,0)</f>
        <v>0.20301246839760825</v>
      </c>
      <c r="S107" s="105">
        <f>S28-S33-S46-S105</f>
        <v>129337.93931353881</v>
      </c>
      <c r="T107" s="106">
        <f>IFERROR(S107/S$28,0)</f>
        <v>0.19776365763336631</v>
      </c>
      <c r="U107" s="105">
        <f>U28-U33-U46-U105</f>
        <v>127112.16929771901</v>
      </c>
      <c r="V107" s="106">
        <f>IFERROR(U107/U$28,0)</f>
        <v>0.19243599298323735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28869.161184000001</v>
      </c>
      <c r="D111" s="103">
        <f t="shared" ref="D111:D116" si="39">IFERROR(C111/C$28,0)</f>
        <v>5.2700000000000011E-2</v>
      </c>
      <c r="E111" s="102">
        <f>E59</f>
        <v>32147</v>
      </c>
      <c r="F111" s="103">
        <f t="shared" ref="F111:F116" si="40">IFERROR(E111/E$28,0)</f>
        <v>5.2699999999999997E-2</v>
      </c>
      <c r="G111" s="102">
        <f>G59</f>
        <v>32468.47</v>
      </c>
      <c r="H111" s="103">
        <f t="shared" ref="H111:H116" si="41">IFERROR(G111/G$28,0)</f>
        <v>5.2700000000000004E-2</v>
      </c>
      <c r="I111" s="102">
        <f>I59</f>
        <v>32793.154700000006</v>
      </c>
      <c r="J111" s="103">
        <f t="shared" ref="J111:J116" si="42">IFERROR(I111/I$28,0)</f>
        <v>5.2700000000000011E-2</v>
      </c>
      <c r="K111" s="102">
        <f>K59</f>
        <v>33121.086246999999</v>
      </c>
      <c r="L111" s="103">
        <f t="shared" ref="L111:L116" si="43">IFERROR(K111/K$28,0)</f>
        <v>5.2699999999999997E-2</v>
      </c>
      <c r="M111" s="102">
        <f>M59</f>
        <v>33452.297109469997</v>
      </c>
      <c r="N111" s="103">
        <f t="shared" ref="N111:N116" si="44">IFERROR(M111/M$28,0)</f>
        <v>5.2699999999999997E-2</v>
      </c>
      <c r="O111" s="102">
        <f>O59</f>
        <v>33786.820080564699</v>
      </c>
      <c r="P111" s="103">
        <f t="shared" ref="P111:P116" si="45">IFERROR(O111/O$28,0)</f>
        <v>5.2700000000000004E-2</v>
      </c>
      <c r="Q111" s="102">
        <f>Q59</f>
        <v>34124.688281370349</v>
      </c>
      <c r="R111" s="103">
        <f t="shared" ref="R111:R116" si="46">IFERROR(Q111/Q$28,0)</f>
        <v>5.2700000000000011E-2</v>
      </c>
      <c r="S111" s="102">
        <f>S59</f>
        <v>34465.935164184048</v>
      </c>
      <c r="T111" s="103">
        <f t="shared" ref="T111:T116" si="47">IFERROR(S111/S$28,0)</f>
        <v>5.2699999999999997E-2</v>
      </c>
      <c r="U111" s="102">
        <f>U59</f>
        <v>34810.594515825891</v>
      </c>
      <c r="V111" s="103">
        <f t="shared" ref="V111:V116" si="48">IFERROR(U111/U$28,0)</f>
        <v>5.2699999999999997E-2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28869.161184000001</v>
      </c>
      <c r="D116" s="106">
        <f t="shared" si="39"/>
        <v>5.2700000000000011E-2</v>
      </c>
      <c r="E116" s="108">
        <f>SUM(E111:E115)</f>
        <v>32147</v>
      </c>
      <c r="F116" s="106">
        <f t="shared" si="40"/>
        <v>5.2699999999999997E-2</v>
      </c>
      <c r="G116" s="108">
        <f>SUM(G111:G115)</f>
        <v>32468.47</v>
      </c>
      <c r="H116" s="106">
        <f t="shared" si="41"/>
        <v>5.2700000000000004E-2</v>
      </c>
      <c r="I116" s="108">
        <f>SUM(I111:I115)</f>
        <v>32793.154700000006</v>
      </c>
      <c r="J116" s="106">
        <f t="shared" si="42"/>
        <v>5.2700000000000011E-2</v>
      </c>
      <c r="K116" s="108">
        <f>SUM(K111:K115)</f>
        <v>33121.086246999999</v>
      </c>
      <c r="L116" s="106">
        <f t="shared" si="43"/>
        <v>5.2699999999999997E-2</v>
      </c>
      <c r="M116" s="108">
        <f>SUM(M111:M115)</f>
        <v>33452.297109469997</v>
      </c>
      <c r="N116" s="106">
        <f t="shared" si="44"/>
        <v>5.2699999999999997E-2</v>
      </c>
      <c r="O116" s="108">
        <f>SUM(O111:O115)</f>
        <v>33786.820080564699</v>
      </c>
      <c r="P116" s="106">
        <f t="shared" si="45"/>
        <v>5.2700000000000004E-2</v>
      </c>
      <c r="Q116" s="108">
        <f>SUM(Q111:Q115)</f>
        <v>34124.688281370349</v>
      </c>
      <c r="R116" s="106">
        <f t="shared" si="46"/>
        <v>5.2700000000000011E-2</v>
      </c>
      <c r="S116" s="108">
        <f>SUM(S111:S115)</f>
        <v>34465.935164184048</v>
      </c>
      <c r="T116" s="106">
        <f t="shared" si="47"/>
        <v>5.2699999999999997E-2</v>
      </c>
      <c r="U116" s="108">
        <f>SUM(U111:U115)</f>
        <v>34810.594515825891</v>
      </c>
      <c r="V116" s="106">
        <f t="shared" si="48"/>
        <v>5.2699999999999997E-2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1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Pollo Tropical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250</v>
      </c>
      <c r="D8" s="38"/>
      <c r="E8" s="134">
        <f>+C8</f>
        <v>250</v>
      </c>
      <c r="F8" s="38"/>
      <c r="G8" s="134">
        <f>+E8</f>
        <v>250</v>
      </c>
      <c r="H8" s="38"/>
      <c r="I8" s="134">
        <f>+G8</f>
        <v>250</v>
      </c>
      <c r="J8" s="38"/>
      <c r="K8" s="134">
        <f>+I8</f>
        <v>250</v>
      </c>
      <c r="L8" s="38"/>
      <c r="M8" s="134">
        <f>+K8</f>
        <v>250</v>
      </c>
      <c r="N8" s="38"/>
      <c r="O8" s="134">
        <f>+M8</f>
        <v>250</v>
      </c>
      <c r="P8" s="38"/>
      <c r="Q8" s="134">
        <f>+O8</f>
        <v>250</v>
      </c>
      <c r="R8" s="38"/>
      <c r="S8" s="134">
        <f>+Q8</f>
        <v>250</v>
      </c>
      <c r="T8" s="38"/>
      <c r="U8" s="134">
        <f>+S8</f>
        <v>250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598.27200000000005</v>
      </c>
      <c r="D10" s="38"/>
      <c r="E10" s="134">
        <v>689.50863213811419</v>
      </c>
      <c r="F10" s="38"/>
      <c r="G10" s="134">
        <v>693.64021164021165</v>
      </c>
      <c r="H10" s="38"/>
      <c r="I10" s="134">
        <v>697.807536231884</v>
      </c>
      <c r="J10" s="38"/>
      <c r="K10" s="134">
        <v>702.93334980289092</v>
      </c>
      <c r="L10" s="38"/>
      <c r="M10" s="134">
        <v>708.10170641153354</v>
      </c>
      <c r="N10" s="38"/>
      <c r="O10" s="134">
        <v>712.38174675185383</v>
      </c>
      <c r="P10" s="38"/>
      <c r="Q10" s="134">
        <v>716.69865044478445</v>
      </c>
      <c r="R10" s="38"/>
      <c r="S10" s="134">
        <v>721.98790507647175</v>
      </c>
      <c r="T10" s="38"/>
      <c r="U10" s="134">
        <v>727.32108869611807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7.5</v>
      </c>
      <c r="D12" s="38"/>
      <c r="E12" s="135">
        <v>7.53</v>
      </c>
      <c r="F12" s="38"/>
      <c r="G12" s="135">
        <v>7.56</v>
      </c>
      <c r="H12" s="38"/>
      <c r="I12" s="135">
        <v>7.59</v>
      </c>
      <c r="J12" s="38"/>
      <c r="K12" s="135">
        <v>7.61</v>
      </c>
      <c r="L12" s="38"/>
      <c r="M12" s="135">
        <v>7.63</v>
      </c>
      <c r="N12" s="38"/>
      <c r="O12" s="135">
        <v>7.66</v>
      </c>
      <c r="P12" s="38"/>
      <c r="Q12" s="135">
        <v>7.69</v>
      </c>
      <c r="R12" s="38"/>
      <c r="S12" s="135">
        <v>7.71</v>
      </c>
      <c r="T12" s="38"/>
      <c r="U12" s="135">
        <v>7.73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1121760</v>
      </c>
      <c r="D14" s="245"/>
      <c r="E14" s="243">
        <v>1298000</v>
      </c>
      <c r="F14" s="245"/>
      <c r="G14" s="243">
        <f>E14*1.01</f>
        <v>1310980</v>
      </c>
      <c r="H14" s="245"/>
      <c r="I14" s="243">
        <f>G14*1.01</f>
        <v>1324089.8</v>
      </c>
      <c r="J14" s="245"/>
      <c r="K14" s="243">
        <f>I14*1.01</f>
        <v>1337330.6980000001</v>
      </c>
      <c r="L14" s="245"/>
      <c r="M14" s="243">
        <f>K14*1.01</f>
        <v>1350704.0049800002</v>
      </c>
      <c r="N14" s="245"/>
      <c r="O14" s="243">
        <f>M14*1.01</f>
        <v>1364211.0450298002</v>
      </c>
      <c r="P14" s="245"/>
      <c r="Q14" s="243">
        <f>O14*1.01</f>
        <v>1377853.1554800982</v>
      </c>
      <c r="R14" s="245"/>
      <c r="S14" s="243">
        <f>Q14*1.01</f>
        <v>1391631.6870348991</v>
      </c>
      <c r="T14" s="245"/>
      <c r="U14" s="243">
        <f>S14*1.01</f>
        <v>1405548.0039052481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0">
        <v>949233.31199999992</v>
      </c>
      <c r="D19" s="103">
        <f>IFERROR(C19/C$28,0)</f>
        <v>0.84619999999999995</v>
      </c>
      <c r="E19" s="240">
        <v>567615.39999999991</v>
      </c>
      <c r="F19" s="103">
        <f>IFERROR(E19/E$28,0)</f>
        <v>0.43729999999999991</v>
      </c>
      <c r="G19" s="240">
        <v>1109351.2760000001</v>
      </c>
      <c r="H19" s="103">
        <f>IFERROR(G19/G$28,0)</f>
        <v>0.84620000000000006</v>
      </c>
      <c r="I19" s="240">
        <v>1120444.7887600001</v>
      </c>
      <c r="J19" s="103">
        <f>IFERROR(I19/I$28,0)</f>
        <v>0.84620000000000006</v>
      </c>
      <c r="K19" s="240">
        <v>1131649.2366475998</v>
      </c>
      <c r="L19" s="103">
        <f>IFERROR(K19/K$28,0)</f>
        <v>0.84619999999999995</v>
      </c>
      <c r="M19" s="240">
        <v>1142965.7290140761</v>
      </c>
      <c r="N19" s="103">
        <f>IFERROR(M19/M$28,0)</f>
        <v>0.84619999999999995</v>
      </c>
      <c r="O19" s="240">
        <v>1154395.3863042169</v>
      </c>
      <c r="P19" s="103">
        <f>IFERROR(O19/O$28,0)</f>
        <v>0.84620000000000006</v>
      </c>
      <c r="Q19" s="240">
        <v>1165939.3401672591</v>
      </c>
      <c r="R19" s="103">
        <f>IFERROR(Q19/Q$28,0)</f>
        <v>0.84619999999999995</v>
      </c>
      <c r="S19" s="240">
        <v>1177598.7335689317</v>
      </c>
      <c r="T19" s="103">
        <f>IFERROR(S19/S$28,0)</f>
        <v>0.84620000000000006</v>
      </c>
      <c r="U19" s="240">
        <v>1189374.7209046208</v>
      </c>
      <c r="V19" s="103">
        <f>IFERROR(U19/U$28,0)</f>
        <v>0.84619999999999995</v>
      </c>
    </row>
    <row r="20" spans="1:24" ht="12.75" customHeight="1" x14ac:dyDescent="0.3">
      <c r="A20" s="38" t="s">
        <v>238</v>
      </c>
      <c r="B20" s="50"/>
      <c r="C20" s="136">
        <v>138873.88800000001</v>
      </c>
      <c r="D20" s="103">
        <f>IFERROR(C20/C$28,0)</f>
        <v>0.12380000000000001</v>
      </c>
      <c r="E20" s="136">
        <v>691444.60000000009</v>
      </c>
      <c r="F20" s="103">
        <f>IFERROR(E20/E$28,0)</f>
        <v>0.53270000000000006</v>
      </c>
      <c r="G20" s="136">
        <v>162299.32400000002</v>
      </c>
      <c r="H20" s="103">
        <f>IFERROR(G20/G$28,0)</f>
        <v>0.12380000000000002</v>
      </c>
      <c r="I20" s="136">
        <v>163922.31724</v>
      </c>
      <c r="J20" s="103">
        <f>IFERROR(I20/I$28,0)</f>
        <v>0.12379999999999999</v>
      </c>
      <c r="K20" s="136">
        <v>165561.54041240003</v>
      </c>
      <c r="L20" s="103">
        <f>IFERROR(K20/K$28,0)</f>
        <v>0.12380000000000004</v>
      </c>
      <c r="M20" s="136">
        <v>167217.15581652403</v>
      </c>
      <c r="N20" s="103">
        <f>IFERROR(M20/M$28,0)</f>
        <v>0.12380000000000001</v>
      </c>
      <c r="O20" s="136">
        <v>168889.32737468928</v>
      </c>
      <c r="P20" s="103">
        <f>IFERROR(O20/O$28,0)</f>
        <v>0.12380000000000002</v>
      </c>
      <c r="Q20" s="136">
        <v>170578.22064843617</v>
      </c>
      <c r="R20" s="103">
        <f>IFERROR(Q20/Q$28,0)</f>
        <v>0.12380000000000001</v>
      </c>
      <c r="S20" s="136">
        <v>172284.00285492052</v>
      </c>
      <c r="T20" s="103">
        <f>IFERROR(S20/S$28,0)</f>
        <v>0.12380000000000001</v>
      </c>
      <c r="U20" s="136">
        <v>174006.84288346974</v>
      </c>
      <c r="V20" s="103">
        <f>IFERROR(U20/U$28,0)</f>
        <v>0.12380000000000002</v>
      </c>
    </row>
    <row r="21" spans="1:24" ht="12.75" customHeight="1" x14ac:dyDescent="0.3">
      <c r="A21" s="238" t="s">
        <v>235</v>
      </c>
      <c r="B21" s="239"/>
      <c r="C21" s="136">
        <v>33652.799999999996</v>
      </c>
      <c r="D21" s="103">
        <f>IFERROR(C21/C$28,0)</f>
        <v>2.9999999999999995E-2</v>
      </c>
      <c r="E21" s="136">
        <v>38940</v>
      </c>
      <c r="F21" s="103">
        <f>IFERROR(E21/E$28,0)</f>
        <v>0.03</v>
      </c>
      <c r="G21" s="136">
        <v>39329.4</v>
      </c>
      <c r="H21" s="103">
        <f>IFERROR(G21/G$28,0)</f>
        <v>3.0000000000000002E-2</v>
      </c>
      <c r="I21" s="136">
        <v>39722.694000000003</v>
      </c>
      <c r="J21" s="103">
        <f>IFERROR(I21/I$28,0)</f>
        <v>3.0000000000000002E-2</v>
      </c>
      <c r="K21" s="136">
        <v>40119.920940000004</v>
      </c>
      <c r="L21" s="103">
        <f>IFERROR(K21/K$28,0)</f>
        <v>3.0000000000000006E-2</v>
      </c>
      <c r="M21" s="136">
        <v>40521.120149400005</v>
      </c>
      <c r="N21" s="103">
        <f>IFERROR(M21/M$28,0)</f>
        <v>0.03</v>
      </c>
      <c r="O21" s="136">
        <v>40926.331350894005</v>
      </c>
      <c r="P21" s="103">
        <f>IFERROR(O21/O$28,0)</f>
        <v>0.03</v>
      </c>
      <c r="Q21" s="136">
        <v>41335.594664402946</v>
      </c>
      <c r="R21" s="103">
        <f>IFERROR(Q21/Q$28,0)</f>
        <v>0.03</v>
      </c>
      <c r="S21" s="136">
        <v>41748.950611046974</v>
      </c>
      <c r="T21" s="103">
        <f>IFERROR(S21/S$28,0)</f>
        <v>0.03</v>
      </c>
      <c r="U21" s="136">
        <v>42166.440117157443</v>
      </c>
      <c r="V21" s="103">
        <f>IFERROR(U21/U$28,0)</f>
        <v>0.03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1121760</v>
      </c>
      <c r="D28" s="106">
        <f t="shared" si="0"/>
        <v>1</v>
      </c>
      <c r="E28" s="105">
        <f>SUM(E19:E27)</f>
        <v>1298000</v>
      </c>
      <c r="F28" s="106">
        <f t="shared" si="1"/>
        <v>1</v>
      </c>
      <c r="G28" s="105">
        <f>SUM(G19:G27)</f>
        <v>1310980</v>
      </c>
      <c r="H28" s="106">
        <f t="shared" si="2"/>
        <v>1</v>
      </c>
      <c r="I28" s="105">
        <f>SUM(I19:I27)</f>
        <v>1324089.8</v>
      </c>
      <c r="J28" s="106">
        <f t="shared" si="3"/>
        <v>1</v>
      </c>
      <c r="K28" s="105">
        <f>SUM(K19:K27)</f>
        <v>1337330.6979999999</v>
      </c>
      <c r="L28" s="106">
        <f t="shared" si="4"/>
        <v>1</v>
      </c>
      <c r="M28" s="105">
        <f>SUM(M19:M27)</f>
        <v>1350704.0049800002</v>
      </c>
      <c r="N28" s="106">
        <f t="shared" si="5"/>
        <v>1</v>
      </c>
      <c r="O28" s="105">
        <f>SUM(O19:O27)</f>
        <v>1364211.0450298002</v>
      </c>
      <c r="P28" s="106">
        <f t="shared" si="6"/>
        <v>1</v>
      </c>
      <c r="Q28" s="105">
        <f>SUM(Q19:Q27)</f>
        <v>1377853.1554800982</v>
      </c>
      <c r="R28" s="106">
        <f t="shared" si="7"/>
        <v>1</v>
      </c>
      <c r="S28" s="105">
        <f>SUM(S19:S27)</f>
        <v>1391631.6870348991</v>
      </c>
      <c r="T28" s="106">
        <f t="shared" si="8"/>
        <v>1</v>
      </c>
      <c r="U28" s="105">
        <f>SUM(U19:U27)</f>
        <v>1405548.0039052481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370180.8</v>
      </c>
      <c r="D31" s="103">
        <f>IFERROR(C31/C$28,0)</f>
        <v>0.33</v>
      </c>
      <c r="E31" s="216">
        <v>428340</v>
      </c>
      <c r="F31" s="103">
        <f>IFERROR(E31/E$28,0)</f>
        <v>0.33</v>
      </c>
      <c r="G31" s="216">
        <v>432623.4</v>
      </c>
      <c r="H31" s="103">
        <f>IFERROR(G31/G$28,0)</f>
        <v>0.33</v>
      </c>
      <c r="I31" s="216">
        <v>436949.63400000002</v>
      </c>
      <c r="J31" s="103">
        <f>IFERROR(I31/I$28,0)</f>
        <v>0.33</v>
      </c>
      <c r="K31" s="216">
        <v>441319.13034000003</v>
      </c>
      <c r="L31" s="103">
        <f>IFERROR(K31/K$28,0)</f>
        <v>0.33000000000000007</v>
      </c>
      <c r="M31" s="216">
        <v>445732.32164340006</v>
      </c>
      <c r="N31" s="103">
        <f>IFERROR(M31/M$28,0)</f>
        <v>0.33</v>
      </c>
      <c r="O31" s="216">
        <v>450189.64485983405</v>
      </c>
      <c r="P31" s="103">
        <f>IFERROR(O31/O$28,0)</f>
        <v>0.33</v>
      </c>
      <c r="Q31" s="216">
        <v>454691.54130843241</v>
      </c>
      <c r="R31" s="103">
        <f>IFERROR(Q31/Q$28,0)</f>
        <v>0.33</v>
      </c>
      <c r="S31" s="216">
        <v>459238.45672151673</v>
      </c>
      <c r="T31" s="103">
        <f>IFERROR(S31/S$28,0)</f>
        <v>0.33</v>
      </c>
      <c r="U31" s="216">
        <v>463830.8412887319</v>
      </c>
      <c r="V31" s="103">
        <f>IFERROR(U31/U$28,0)</f>
        <v>0.33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370180.8</v>
      </c>
      <c r="D33" s="106">
        <f>IFERROR(C33/C$28,0)</f>
        <v>0.33</v>
      </c>
      <c r="E33" s="105">
        <f>SUM(E31:E32)</f>
        <v>428340</v>
      </c>
      <c r="F33" s="106">
        <f>IFERROR(E33/E$28,0)</f>
        <v>0.33</v>
      </c>
      <c r="G33" s="105">
        <f>SUM(G31:G32)</f>
        <v>432623.4</v>
      </c>
      <c r="H33" s="106">
        <f>IFERROR(G33/G$28,0)</f>
        <v>0.33</v>
      </c>
      <c r="I33" s="105">
        <f>SUM(I31:I32)</f>
        <v>436949.63400000002</v>
      </c>
      <c r="J33" s="106">
        <f>IFERROR(I33/I$28,0)</f>
        <v>0.33</v>
      </c>
      <c r="K33" s="105">
        <f>SUM(K31:K32)</f>
        <v>441319.13034000003</v>
      </c>
      <c r="L33" s="106">
        <f>IFERROR(K33/K$28,0)</f>
        <v>0.33000000000000007</v>
      </c>
      <c r="M33" s="105">
        <f>SUM(M31:M32)</f>
        <v>445732.32164340006</v>
      </c>
      <c r="N33" s="106">
        <f>IFERROR(M33/M$28,0)</f>
        <v>0.33</v>
      </c>
      <c r="O33" s="105">
        <f>SUM(O31:O32)</f>
        <v>450189.64485983405</v>
      </c>
      <c r="P33" s="106">
        <f>IFERROR(O33/O$28,0)</f>
        <v>0.33</v>
      </c>
      <c r="Q33" s="105">
        <f>SUM(Q31:Q32)</f>
        <v>454691.54130843241</v>
      </c>
      <c r="R33" s="106">
        <f>IFERROR(Q33/Q$28,0)</f>
        <v>0.33</v>
      </c>
      <c r="S33" s="105">
        <f>SUM(S31:S32)</f>
        <v>459238.45672151673</v>
      </c>
      <c r="T33" s="106">
        <f>IFERROR(S33/S$28,0)</f>
        <v>0.33</v>
      </c>
      <c r="U33" s="105">
        <f>SUM(U31:U32)</f>
        <v>463830.8412887319</v>
      </c>
      <c r="V33" s="106">
        <f>IFERROR(U33/U$28,0)</f>
        <v>0.33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54415</v>
      </c>
      <c r="D36" s="103">
        <f t="shared" ref="D36:D46" si="10">IFERROR(C36/C$28,0)</f>
        <v>4.8508593638567965E-2</v>
      </c>
      <c r="E36" s="216">
        <v>55775.374999999993</v>
      </c>
      <c r="F36" s="103">
        <f t="shared" ref="F36:F46" si="11">IFERROR(E36/E$28,0)</f>
        <v>4.2970242681047759E-2</v>
      </c>
      <c r="G36" s="216">
        <v>57169.759374999987</v>
      </c>
      <c r="H36" s="103">
        <f t="shared" ref="H36:H46" si="12">IFERROR(G36/G$28,0)</f>
        <v>4.3608414602053419E-2</v>
      </c>
      <c r="I36" s="216">
        <v>58599.003359374983</v>
      </c>
      <c r="J36" s="103">
        <f t="shared" ref="J36:J46" si="13">IFERROR(I36/I$28,0)</f>
        <v>4.4256064323866084E-2</v>
      </c>
      <c r="K36" s="216">
        <v>60063.978443359352</v>
      </c>
      <c r="L36" s="103">
        <f t="shared" ref="L36:L46" si="14">IFERROR(K36/K$28,0)</f>
        <v>4.4913332605903702E-2</v>
      </c>
      <c r="M36" s="216">
        <v>61565.577904443329</v>
      </c>
      <c r="N36" s="103">
        <f t="shared" ref="N36:N46" si="15">IFERROR(M36/M$28,0)</f>
        <v>4.5580362298070574E-2</v>
      </c>
      <c r="O36" s="216">
        <v>63104.717352054409</v>
      </c>
      <c r="P36" s="103">
        <f t="shared" ref="P36:P46" si="16">IFERROR(O36/O$28,0)</f>
        <v>4.6257298371804291E-2</v>
      </c>
      <c r="Q36" s="216">
        <v>64682.335285855763</v>
      </c>
      <c r="R36" s="103">
        <f t="shared" ref="R36:R46" si="17">IFERROR(Q36/Q$28,0)</f>
        <v>4.6944287951583556E-2</v>
      </c>
      <c r="S36" s="216">
        <v>66299.393668002158</v>
      </c>
      <c r="T36" s="103">
        <f t="shared" ref="T36:T46" si="18">IFERROR(S36/S$28,0)</f>
        <v>4.764148034690411E-2</v>
      </c>
      <c r="U36" s="216">
        <v>67956.878509702205</v>
      </c>
      <c r="V36" s="103">
        <f t="shared" ref="V36:V46" si="19">IFERROR(U36/U$28,0)</f>
        <v>4.8349027084729414E-2</v>
      </c>
    </row>
    <row r="37" spans="1:22" ht="12.75" customHeight="1" x14ac:dyDescent="0.3">
      <c r="A37" s="38" t="s">
        <v>23</v>
      </c>
      <c r="B37" s="50"/>
      <c r="C37" s="216">
        <v>235997</v>
      </c>
      <c r="D37" s="103">
        <f t="shared" si="10"/>
        <v>0.21038100841534732</v>
      </c>
      <c r="E37" s="216">
        <v>191517</v>
      </c>
      <c r="F37" s="103">
        <f t="shared" si="11"/>
        <v>0.14754776579352852</v>
      </c>
      <c r="G37" s="216">
        <v>148220.09499999997</v>
      </c>
      <c r="H37" s="103">
        <f t="shared" si="12"/>
        <v>0.11306053105310529</v>
      </c>
      <c r="I37" s="216">
        <v>152963.13803999996</v>
      </c>
      <c r="J37" s="103">
        <f t="shared" si="13"/>
        <v>0.11552323568990559</v>
      </c>
      <c r="K37" s="216">
        <v>156787.21649099994</v>
      </c>
      <c r="L37" s="103">
        <f t="shared" si="14"/>
        <v>0.1172389273090626</v>
      </c>
      <c r="M37" s="216">
        <v>160706.89690327493</v>
      </c>
      <c r="N37" s="103">
        <f t="shared" si="15"/>
        <v>0.11898009949682092</v>
      </c>
      <c r="O37" s="216">
        <v>164724.56932585678</v>
      </c>
      <c r="P37" s="103">
        <f t="shared" si="16"/>
        <v>0.12074713067746677</v>
      </c>
      <c r="Q37" s="216">
        <v>168842.68355900317</v>
      </c>
      <c r="R37" s="103">
        <f t="shared" si="17"/>
        <v>0.12254040489544892</v>
      </c>
      <c r="S37" s="216">
        <v>173063.75064797825</v>
      </c>
      <c r="T37" s="103">
        <f t="shared" si="18"/>
        <v>0.12436031189884668</v>
      </c>
      <c r="U37" s="216">
        <v>177390.3444141777</v>
      </c>
      <c r="V37" s="103">
        <f t="shared" si="19"/>
        <v>0.12620724722407708</v>
      </c>
    </row>
    <row r="38" spans="1:22" ht="12.75" customHeight="1" x14ac:dyDescent="0.3">
      <c r="A38" s="38" t="s">
        <v>24</v>
      </c>
      <c r="B38" s="50"/>
      <c r="C38" s="216">
        <v>42900</v>
      </c>
      <c r="D38" s="103">
        <f t="shared" si="10"/>
        <v>3.8243474540008558E-2</v>
      </c>
      <c r="E38" s="216">
        <v>47704.800000000003</v>
      </c>
      <c r="F38" s="103">
        <f t="shared" si="11"/>
        <v>3.6752542372881357E-2</v>
      </c>
      <c r="G38" s="216">
        <v>49374.468000000001</v>
      </c>
      <c r="H38" s="103">
        <f t="shared" si="12"/>
        <v>3.7662258768249704E-2</v>
      </c>
      <c r="I38" s="216">
        <v>50954.450976</v>
      </c>
      <c r="J38" s="103">
        <f t="shared" si="13"/>
        <v>3.8482624800825441E-2</v>
      </c>
      <c r="K38" s="216">
        <v>52228.312250399998</v>
      </c>
      <c r="L38" s="103">
        <f t="shared" si="14"/>
        <v>3.9054148931530773E-2</v>
      </c>
      <c r="M38" s="216">
        <v>53534.020056659996</v>
      </c>
      <c r="N38" s="103">
        <f t="shared" si="15"/>
        <v>3.9634161044375275E-2</v>
      </c>
      <c r="O38" s="216">
        <v>54872.370558076494</v>
      </c>
      <c r="P38" s="103">
        <f t="shared" si="16"/>
        <v>4.0222787198499664E-2</v>
      </c>
      <c r="Q38" s="216">
        <v>56244.179822028404</v>
      </c>
      <c r="R38" s="103">
        <f t="shared" si="17"/>
        <v>4.082015532521005E-2</v>
      </c>
      <c r="S38" s="216">
        <v>57650.284317579106</v>
      </c>
      <c r="T38" s="103">
        <f t="shared" si="18"/>
        <v>4.1426395255782476E-2</v>
      </c>
      <c r="U38" s="216">
        <v>59091.541425518575</v>
      </c>
      <c r="V38" s="103">
        <f t="shared" si="19"/>
        <v>4.2041638749680227E-2</v>
      </c>
    </row>
    <row r="39" spans="1:22" ht="12.75" customHeight="1" x14ac:dyDescent="0.3">
      <c r="A39" s="38" t="s">
        <v>28</v>
      </c>
      <c r="B39" s="50"/>
      <c r="C39" s="216">
        <v>103983</v>
      </c>
      <c r="D39" s="103">
        <f t="shared" si="10"/>
        <v>9.2696298673513047E-2</v>
      </c>
      <c r="E39" s="216">
        <v>115629.09600000001</v>
      </c>
      <c r="F39" s="103">
        <f t="shared" si="11"/>
        <v>8.9082508474576272E-2</v>
      </c>
      <c r="G39" s="216">
        <v>119676.11435999999</v>
      </c>
      <c r="H39" s="103">
        <f t="shared" si="12"/>
        <v>9.1287521060580634E-2</v>
      </c>
      <c r="I39" s="216">
        <v>123505.75001952</v>
      </c>
      <c r="J39" s="103">
        <f t="shared" si="13"/>
        <v>9.3275962113385361E-2</v>
      </c>
      <c r="K39" s="216">
        <v>126593.39377000798</v>
      </c>
      <c r="L39" s="103">
        <f t="shared" si="14"/>
        <v>9.4661248679425741E-2</v>
      </c>
      <c r="M39" s="216">
        <v>129758.22861425817</v>
      </c>
      <c r="N39" s="103">
        <f t="shared" si="15"/>
        <v>9.6067108808328069E-2</v>
      </c>
      <c r="O39" s="216">
        <v>133002.18432961463</v>
      </c>
      <c r="P39" s="103">
        <f t="shared" si="16"/>
        <v>9.7493848048055706E-2</v>
      </c>
      <c r="Q39" s="216">
        <v>136327.23893785497</v>
      </c>
      <c r="R39" s="103">
        <f t="shared" si="17"/>
        <v>9.8941776484412963E-2</v>
      </c>
      <c r="S39" s="216">
        <v>139735.41991130135</v>
      </c>
      <c r="T39" s="103">
        <f t="shared" si="18"/>
        <v>0.1004112088084389</v>
      </c>
      <c r="U39" s="216">
        <v>143228.80540908387</v>
      </c>
      <c r="V39" s="103">
        <f t="shared" si="19"/>
        <v>0.10190246438480184</v>
      </c>
    </row>
    <row r="40" spans="1:22" ht="12.75" customHeight="1" x14ac:dyDescent="0.3">
      <c r="A40" s="38" t="s">
        <v>25</v>
      </c>
      <c r="B40" s="50"/>
      <c r="C40" s="216">
        <v>6747.46</v>
      </c>
      <c r="D40" s="103">
        <f t="shared" si="10"/>
        <v>6.0150656111824276E-3</v>
      </c>
      <c r="E40" s="216">
        <v>6916.1464999999989</v>
      </c>
      <c r="F40" s="103">
        <f t="shared" si="11"/>
        <v>5.328310092449922E-3</v>
      </c>
      <c r="G40" s="216">
        <v>7089.0501624999979</v>
      </c>
      <c r="H40" s="103">
        <f t="shared" si="12"/>
        <v>5.4074434106546228E-3</v>
      </c>
      <c r="I40" s="216">
        <v>7266.2764165624976</v>
      </c>
      <c r="J40" s="103">
        <f t="shared" si="13"/>
        <v>5.4877519761593945E-3</v>
      </c>
      <c r="K40" s="216">
        <v>7447.9333269765593</v>
      </c>
      <c r="L40" s="103">
        <f t="shared" si="14"/>
        <v>5.5692532431320593E-3</v>
      </c>
      <c r="M40" s="216">
        <v>7634.1316601509725</v>
      </c>
      <c r="N40" s="103">
        <f t="shared" si="15"/>
        <v>5.651964924960751E-3</v>
      </c>
      <c r="O40" s="216">
        <v>7824.9849516547465</v>
      </c>
      <c r="P40" s="103">
        <f t="shared" si="16"/>
        <v>5.7359049981037325E-3</v>
      </c>
      <c r="Q40" s="216">
        <v>8020.6095754461148</v>
      </c>
      <c r="R40" s="103">
        <f t="shared" si="17"/>
        <v>5.8210917059963617E-3</v>
      </c>
      <c r="S40" s="216">
        <v>8221.1248148322684</v>
      </c>
      <c r="T40" s="103">
        <f t="shared" si="18"/>
        <v>5.9075435630161098E-3</v>
      </c>
      <c r="U40" s="216">
        <v>8426.6529352030739</v>
      </c>
      <c r="V40" s="103">
        <f t="shared" si="19"/>
        <v>5.9952793585064477E-3</v>
      </c>
    </row>
    <row r="41" spans="1:22" ht="12.75" customHeight="1" x14ac:dyDescent="0.3">
      <c r="A41" s="38" t="s">
        <v>26</v>
      </c>
      <c r="B41" s="50"/>
      <c r="C41" s="216">
        <v>29263.628000000001</v>
      </c>
      <c r="D41" s="103">
        <f t="shared" si="10"/>
        <v>2.6087245043503068E-2</v>
      </c>
      <c r="E41" s="216">
        <v>23748.108</v>
      </c>
      <c r="F41" s="103">
        <f t="shared" si="11"/>
        <v>1.8295922958397534E-2</v>
      </c>
      <c r="G41" s="216">
        <v>18379.291779999996</v>
      </c>
      <c r="H41" s="103">
        <f t="shared" si="12"/>
        <v>1.4019505850585055E-2</v>
      </c>
      <c r="I41" s="216">
        <v>18967.429116959996</v>
      </c>
      <c r="J41" s="103">
        <f t="shared" si="13"/>
        <v>1.4324881225548295E-2</v>
      </c>
      <c r="K41" s="216">
        <v>19441.614844883992</v>
      </c>
      <c r="L41" s="103">
        <f t="shared" si="14"/>
        <v>1.4537626986323764E-2</v>
      </c>
      <c r="M41" s="216">
        <v>19927.655216006093</v>
      </c>
      <c r="N41" s="103">
        <f t="shared" si="15"/>
        <v>1.4753532337605796E-2</v>
      </c>
      <c r="O41" s="216">
        <v>20425.846596406242</v>
      </c>
      <c r="P41" s="103">
        <f t="shared" si="16"/>
        <v>1.497264420400588E-2</v>
      </c>
      <c r="Q41" s="216">
        <v>20936.492761316393</v>
      </c>
      <c r="R41" s="103">
        <f t="shared" si="17"/>
        <v>1.5195010207035667E-2</v>
      </c>
      <c r="S41" s="216">
        <v>21459.905080349301</v>
      </c>
      <c r="T41" s="103">
        <f t="shared" si="18"/>
        <v>1.5420678675456987E-2</v>
      </c>
      <c r="U41" s="216">
        <v>21996.402707358036</v>
      </c>
      <c r="V41" s="103">
        <f t="shared" si="19"/>
        <v>1.5649698655785558E-2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41105.730000000003</v>
      </c>
      <c r="D45" s="103">
        <f t="shared" si="10"/>
        <v>3.6643961275139067E-2</v>
      </c>
      <c r="E45" s="219">
        <v>38598.869473999999</v>
      </c>
      <c r="F45" s="103">
        <f t="shared" si="11"/>
        <v>2.9737187576271185E-2</v>
      </c>
      <c r="G45" s="219">
        <v>35197.401053089998</v>
      </c>
      <c r="H45" s="103">
        <f t="shared" si="12"/>
        <v>2.684816019549497E-2</v>
      </c>
      <c r="I45" s="219">
        <v>36286.100185120122</v>
      </c>
      <c r="J45" s="103">
        <f t="shared" si="13"/>
        <v>2.7404561371230349E-2</v>
      </c>
      <c r="K45" s="219">
        <v>37193.252689748129</v>
      </c>
      <c r="L45" s="103">
        <f t="shared" si="14"/>
        <v>2.7811559807436749E-2</v>
      </c>
      <c r="M45" s="219">
        <v>38123.084006991819</v>
      </c>
      <c r="N45" s="103">
        <f t="shared" si="15"/>
        <v>2.8224602774873913E-2</v>
      </c>
      <c r="O45" s="219">
        <v>39076.161107166612</v>
      </c>
      <c r="P45" s="103">
        <f t="shared" si="16"/>
        <v>2.864378004380768E-2</v>
      </c>
      <c r="Q45" s="219">
        <v>40053.065134845769</v>
      </c>
      <c r="R45" s="103">
        <f t="shared" si="17"/>
        <v>2.9069182717725611E-2</v>
      </c>
      <c r="S45" s="219">
        <v>41054.391763216918</v>
      </c>
      <c r="T45" s="103">
        <f t="shared" si="18"/>
        <v>2.9500903253137381E-2</v>
      </c>
      <c r="U45" s="219">
        <v>42080.751557297343</v>
      </c>
      <c r="V45" s="103">
        <f t="shared" si="19"/>
        <v>2.9939035479669127E-2</v>
      </c>
    </row>
    <row r="46" spans="1:22" ht="12.75" customHeight="1" x14ac:dyDescent="0.3">
      <c r="A46" s="26" t="s">
        <v>5</v>
      </c>
      <c r="B46" s="69"/>
      <c r="C46" s="105">
        <f>SUM(C36:C45)</f>
        <v>514411.81800000003</v>
      </c>
      <c r="D46" s="106">
        <f t="shared" si="10"/>
        <v>0.45857564719726146</v>
      </c>
      <c r="E46" s="105">
        <f>SUM(E36:E45)</f>
        <v>479889.394974</v>
      </c>
      <c r="F46" s="106">
        <f t="shared" si="11"/>
        <v>0.36971447994915252</v>
      </c>
      <c r="G46" s="105">
        <f>SUM(G36:G45)</f>
        <v>435106.17973058991</v>
      </c>
      <c r="H46" s="106">
        <f t="shared" si="12"/>
        <v>0.33189383494072366</v>
      </c>
      <c r="I46" s="105">
        <f>SUM(I36:I45)</f>
        <v>448542.14811353752</v>
      </c>
      <c r="J46" s="106">
        <f t="shared" si="13"/>
        <v>0.33875508150092049</v>
      </c>
      <c r="K46" s="105">
        <f>SUM(K36:K45)</f>
        <v>459755.70181637595</v>
      </c>
      <c r="L46" s="106">
        <f t="shared" si="14"/>
        <v>0.34378609756281536</v>
      </c>
      <c r="M46" s="105">
        <f>SUM(M36:M45)</f>
        <v>471249.59436178528</v>
      </c>
      <c r="N46" s="106">
        <f t="shared" si="15"/>
        <v>0.34889183168503529</v>
      </c>
      <c r="O46" s="105">
        <f>SUM(O36:O45)</f>
        <v>483030.83422082989</v>
      </c>
      <c r="P46" s="106">
        <f t="shared" si="16"/>
        <v>0.35407339354174372</v>
      </c>
      <c r="Q46" s="105">
        <f>SUM(Q36:Q45)</f>
        <v>495106.60507635056</v>
      </c>
      <c r="R46" s="106">
        <f t="shared" si="17"/>
        <v>0.3593319092874131</v>
      </c>
      <c r="S46" s="105">
        <f>SUM(S36:S45)</f>
        <v>507484.27020325937</v>
      </c>
      <c r="T46" s="106">
        <f t="shared" si="18"/>
        <v>0.36466852180158266</v>
      </c>
      <c r="U46" s="105">
        <f>SUM(U36:U45)</f>
        <v>520171.37695834081</v>
      </c>
      <c r="V46" s="106">
        <f t="shared" si="19"/>
        <v>0.37008439093724971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785.23199999999997</v>
      </c>
      <c r="D54" s="103">
        <f t="shared" si="20"/>
        <v>6.9999999999999999E-4</v>
      </c>
      <c r="E54" s="216">
        <v>908.6</v>
      </c>
      <c r="F54" s="103">
        <f t="shared" si="21"/>
        <v>6.9999999999999999E-4</v>
      </c>
      <c r="G54" s="216">
        <v>917.68600000000004</v>
      </c>
      <c r="H54" s="103">
        <f t="shared" si="22"/>
        <v>6.9999999999999999E-4</v>
      </c>
      <c r="I54" s="216">
        <v>926.86286000000007</v>
      </c>
      <c r="J54" s="103">
        <f t="shared" si="23"/>
        <v>6.9999999999999999E-4</v>
      </c>
      <c r="K54" s="216">
        <v>936.1314885999999</v>
      </c>
      <c r="L54" s="103">
        <f t="shared" si="24"/>
        <v>6.9999999999999999E-4</v>
      </c>
      <c r="M54" s="216">
        <v>945.49280348600007</v>
      </c>
      <c r="N54" s="103">
        <f t="shared" si="25"/>
        <v>6.9999999999999999E-4</v>
      </c>
      <c r="O54" s="216">
        <v>954.94773152085997</v>
      </c>
      <c r="P54" s="103">
        <f t="shared" si="26"/>
        <v>6.9999999999999988E-4</v>
      </c>
      <c r="Q54" s="216">
        <v>964.49720883606858</v>
      </c>
      <c r="R54" s="103">
        <f t="shared" si="27"/>
        <v>6.9999999999999988E-4</v>
      </c>
      <c r="S54" s="216">
        <v>974.14218092442934</v>
      </c>
      <c r="T54" s="103">
        <f t="shared" si="28"/>
        <v>6.9999999999999999E-4</v>
      </c>
      <c r="U54" s="216">
        <v>983.88360273367357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67305.599999999991</v>
      </c>
      <c r="D55" s="103">
        <f t="shared" si="20"/>
        <v>5.9999999999999991E-2</v>
      </c>
      <c r="E55" s="216">
        <v>77880</v>
      </c>
      <c r="F55" s="103">
        <f t="shared" si="21"/>
        <v>0.06</v>
      </c>
      <c r="G55" s="216">
        <v>78658.8</v>
      </c>
      <c r="H55" s="103">
        <f t="shared" si="22"/>
        <v>6.0000000000000005E-2</v>
      </c>
      <c r="I55" s="216">
        <v>79445.388000000006</v>
      </c>
      <c r="J55" s="103">
        <f t="shared" si="23"/>
        <v>6.0000000000000005E-2</v>
      </c>
      <c r="K55" s="216">
        <v>80239.841879999993</v>
      </c>
      <c r="L55" s="103">
        <f t="shared" si="24"/>
        <v>0.06</v>
      </c>
      <c r="M55" s="216">
        <v>81042.24029880001</v>
      </c>
      <c r="N55" s="103">
        <f t="shared" si="25"/>
        <v>0.06</v>
      </c>
      <c r="O55" s="216">
        <v>81852.662701788009</v>
      </c>
      <c r="P55" s="103">
        <f t="shared" si="26"/>
        <v>0.06</v>
      </c>
      <c r="Q55" s="216">
        <v>82671.189328805893</v>
      </c>
      <c r="R55" s="103">
        <f t="shared" si="27"/>
        <v>0.06</v>
      </c>
      <c r="S55" s="216">
        <v>83497.901222093948</v>
      </c>
      <c r="T55" s="103">
        <f t="shared" si="28"/>
        <v>0.06</v>
      </c>
      <c r="U55" s="216">
        <v>84332.880234314885</v>
      </c>
      <c r="V55" s="103">
        <f t="shared" si="29"/>
        <v>0.06</v>
      </c>
      <c r="X55" s="235"/>
    </row>
    <row r="56" spans="1:24" ht="12.75" customHeight="1" x14ac:dyDescent="0.3">
      <c r="A56" s="38" t="s">
        <v>88</v>
      </c>
      <c r="B56" s="50"/>
      <c r="C56" s="216">
        <v>572.09760000000006</v>
      </c>
      <c r="D56" s="103">
        <f t="shared" si="20"/>
        <v>5.1000000000000004E-4</v>
      </c>
      <c r="E56" s="216">
        <v>661.98000000000013</v>
      </c>
      <c r="F56" s="103">
        <f t="shared" si="21"/>
        <v>5.1000000000000015E-4</v>
      </c>
      <c r="G56" s="216">
        <v>668.59980000000019</v>
      </c>
      <c r="H56" s="103">
        <f t="shared" si="22"/>
        <v>5.1000000000000015E-4</v>
      </c>
      <c r="I56" s="216">
        <v>675.28579800000011</v>
      </c>
      <c r="J56" s="103">
        <f t="shared" si="23"/>
        <v>5.1000000000000004E-4</v>
      </c>
      <c r="K56" s="216">
        <v>682.03865597999993</v>
      </c>
      <c r="L56" s="103">
        <f t="shared" si="24"/>
        <v>5.1000000000000004E-4</v>
      </c>
      <c r="M56" s="216">
        <v>688.85904253980004</v>
      </c>
      <c r="N56" s="103">
        <f t="shared" si="25"/>
        <v>5.0999999999999993E-4</v>
      </c>
      <c r="O56" s="216">
        <v>695.74763296519814</v>
      </c>
      <c r="P56" s="103">
        <f t="shared" si="26"/>
        <v>5.1000000000000004E-4</v>
      </c>
      <c r="Q56" s="216">
        <v>702.7051092948501</v>
      </c>
      <c r="R56" s="103">
        <f t="shared" si="27"/>
        <v>5.1000000000000004E-4</v>
      </c>
      <c r="S56" s="216">
        <v>709.73216038779867</v>
      </c>
      <c r="T56" s="103">
        <f t="shared" si="28"/>
        <v>5.1000000000000004E-4</v>
      </c>
      <c r="U56" s="216">
        <v>716.82948199167663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59116.752</v>
      </c>
      <c r="D59" s="103">
        <f t="shared" si="20"/>
        <v>5.2700000000000004E-2</v>
      </c>
      <c r="E59" s="216">
        <v>68404.600000000006</v>
      </c>
      <c r="F59" s="103">
        <f t="shared" si="21"/>
        <v>5.2700000000000004E-2</v>
      </c>
      <c r="G59" s="216">
        <v>69088.646000000008</v>
      </c>
      <c r="H59" s="103">
        <f t="shared" si="22"/>
        <v>5.2700000000000004E-2</v>
      </c>
      <c r="I59" s="216">
        <v>69779.532460000017</v>
      </c>
      <c r="J59" s="103">
        <f t="shared" si="23"/>
        <v>5.2700000000000011E-2</v>
      </c>
      <c r="K59" s="216">
        <v>70477.327784599998</v>
      </c>
      <c r="L59" s="103">
        <f t="shared" si="24"/>
        <v>5.2700000000000004E-2</v>
      </c>
      <c r="M59" s="216">
        <v>71182.101062446018</v>
      </c>
      <c r="N59" s="103">
        <f t="shared" si="25"/>
        <v>5.2700000000000004E-2</v>
      </c>
      <c r="O59" s="216">
        <v>71893.922073070469</v>
      </c>
      <c r="P59" s="103">
        <f t="shared" si="26"/>
        <v>5.2700000000000004E-2</v>
      </c>
      <c r="Q59" s="216">
        <v>72612.861293801179</v>
      </c>
      <c r="R59" s="103">
        <f t="shared" si="27"/>
        <v>5.2700000000000004E-2</v>
      </c>
      <c r="S59" s="216">
        <v>73338.989906739196</v>
      </c>
      <c r="T59" s="103">
        <f t="shared" si="28"/>
        <v>5.2700000000000011E-2</v>
      </c>
      <c r="U59" s="216">
        <v>74072.379805806573</v>
      </c>
      <c r="V59" s="103">
        <f t="shared" si="29"/>
        <v>5.2699999999999997E-2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15775.387489067454</v>
      </c>
      <c r="D63" s="103">
        <f t="shared" si="20"/>
        <v>1.4063068293634516E-2</v>
      </c>
      <c r="E63" s="216">
        <v>11077.283577734855</v>
      </c>
      <c r="F63" s="103">
        <f t="shared" si="21"/>
        <v>8.5341167779159136E-3</v>
      </c>
      <c r="G63" s="216">
        <v>12246.505542301473</v>
      </c>
      <c r="H63" s="103">
        <f t="shared" si="22"/>
        <v>9.341489223559072E-3</v>
      </c>
      <c r="I63" s="216">
        <v>11891.030955250484</v>
      </c>
      <c r="J63" s="103">
        <f t="shared" si="23"/>
        <v>8.9805321023169911E-3</v>
      </c>
      <c r="K63" s="216">
        <v>11943.332057606214</v>
      </c>
      <c r="L63" s="103">
        <f t="shared" si="24"/>
        <v>8.9307245212180246E-3</v>
      </c>
      <c r="M63" s="216">
        <v>11996.391957460397</v>
      </c>
      <c r="N63" s="103">
        <f t="shared" si="25"/>
        <v>8.8815846501010612E-3</v>
      </c>
      <c r="O63" s="216">
        <v>12048.871444783397</v>
      </c>
      <c r="P63" s="103">
        <f t="shared" si="26"/>
        <v>8.8321169137874841E-3</v>
      </c>
      <c r="Q63" s="216">
        <v>12102.118316198406</v>
      </c>
      <c r="R63" s="103">
        <f t="shared" si="27"/>
        <v>8.7833150202290995E-3</v>
      </c>
      <c r="S63" s="216">
        <v>12155.467100240838</v>
      </c>
      <c r="T63" s="103">
        <f t="shared" si="28"/>
        <v>8.7346869243399208E-3</v>
      </c>
      <c r="U63" s="216">
        <v>12208.924313372898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5384.4479999999994</v>
      </c>
      <c r="D64" s="103">
        <f t="shared" si="20"/>
        <v>4.7999999999999996E-3</v>
      </c>
      <c r="E64" s="216">
        <v>6230.3999999999987</v>
      </c>
      <c r="F64" s="103">
        <f t="shared" si="21"/>
        <v>4.7999999999999987E-3</v>
      </c>
      <c r="G64" s="216">
        <v>6292.7039999999997</v>
      </c>
      <c r="H64" s="103">
        <f t="shared" si="22"/>
        <v>4.7999999999999996E-3</v>
      </c>
      <c r="I64" s="216">
        <v>6355.6310400000002</v>
      </c>
      <c r="J64" s="103">
        <f t="shared" si="23"/>
        <v>4.7999999999999996E-3</v>
      </c>
      <c r="K64" s="216">
        <v>6419.1873503999986</v>
      </c>
      <c r="L64" s="103">
        <f t="shared" si="24"/>
        <v>4.7999999999999996E-3</v>
      </c>
      <c r="M64" s="216">
        <v>6483.3792239039994</v>
      </c>
      <c r="N64" s="103">
        <f t="shared" si="25"/>
        <v>4.7999999999999987E-3</v>
      </c>
      <c r="O64" s="216">
        <v>6548.2130161430396</v>
      </c>
      <c r="P64" s="103">
        <f t="shared" si="26"/>
        <v>4.7999999999999996E-3</v>
      </c>
      <c r="Q64" s="216">
        <v>6613.6951463044697</v>
      </c>
      <c r="R64" s="103">
        <f t="shared" si="27"/>
        <v>4.7999999999999987E-3</v>
      </c>
      <c r="S64" s="216">
        <v>6679.8320977675148</v>
      </c>
      <c r="T64" s="103">
        <f t="shared" si="28"/>
        <v>4.7999999999999996E-3</v>
      </c>
      <c r="U64" s="216">
        <v>6746.6304187451906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560.88</v>
      </c>
      <c r="D65" s="103">
        <f t="shared" si="20"/>
        <v>5.0000000000000001E-4</v>
      </c>
      <c r="E65" s="216">
        <v>649</v>
      </c>
      <c r="F65" s="103">
        <f t="shared" si="21"/>
        <v>5.0000000000000001E-4</v>
      </c>
      <c r="G65" s="216">
        <v>655.49</v>
      </c>
      <c r="H65" s="103">
        <f t="shared" si="22"/>
        <v>5.0000000000000001E-4</v>
      </c>
      <c r="I65" s="216">
        <v>662.04489999999998</v>
      </c>
      <c r="J65" s="103">
        <f t="shared" si="23"/>
        <v>5.0000000000000001E-4</v>
      </c>
      <c r="K65" s="216">
        <v>668.66534899999988</v>
      </c>
      <c r="L65" s="103">
        <f t="shared" si="24"/>
        <v>5.0000000000000001E-4</v>
      </c>
      <c r="M65" s="216">
        <v>675.35200249000013</v>
      </c>
      <c r="N65" s="103">
        <f t="shared" si="25"/>
        <v>5.0000000000000001E-4</v>
      </c>
      <c r="O65" s="216">
        <v>682.10552251490003</v>
      </c>
      <c r="P65" s="103">
        <f t="shared" si="26"/>
        <v>5.0000000000000001E-4</v>
      </c>
      <c r="Q65" s="216">
        <v>688.92657774004908</v>
      </c>
      <c r="R65" s="103">
        <f t="shared" si="27"/>
        <v>5.0000000000000001E-4</v>
      </c>
      <c r="S65" s="216">
        <v>695.81584351744959</v>
      </c>
      <c r="T65" s="103">
        <f t="shared" si="28"/>
        <v>5.0000000000000001E-4</v>
      </c>
      <c r="U65" s="216">
        <v>702.77400195262408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3140.9279999999999</v>
      </c>
      <c r="D66" s="103">
        <f t="shared" si="20"/>
        <v>2.8E-3</v>
      </c>
      <c r="E66" s="216">
        <v>3634.4</v>
      </c>
      <c r="F66" s="103">
        <f t="shared" si="21"/>
        <v>2.8E-3</v>
      </c>
      <c r="G66" s="216">
        <v>3670.7440000000001</v>
      </c>
      <c r="H66" s="103">
        <f t="shared" si="22"/>
        <v>2.8E-3</v>
      </c>
      <c r="I66" s="216">
        <v>3707.4514400000003</v>
      </c>
      <c r="J66" s="103">
        <f t="shared" si="23"/>
        <v>2.8E-3</v>
      </c>
      <c r="K66" s="216">
        <v>3744.5259543999996</v>
      </c>
      <c r="L66" s="103">
        <f t="shared" si="24"/>
        <v>2.8E-3</v>
      </c>
      <c r="M66" s="216">
        <v>3781.9712139440003</v>
      </c>
      <c r="N66" s="103">
        <f t="shared" si="25"/>
        <v>2.8E-3</v>
      </c>
      <c r="O66" s="216">
        <v>3819.7909260834399</v>
      </c>
      <c r="P66" s="103">
        <f t="shared" si="26"/>
        <v>2.7999999999999995E-3</v>
      </c>
      <c r="Q66" s="216">
        <v>3857.9888353442743</v>
      </c>
      <c r="R66" s="103">
        <f t="shared" si="27"/>
        <v>2.7999999999999995E-3</v>
      </c>
      <c r="S66" s="216">
        <v>3896.5687236977174</v>
      </c>
      <c r="T66" s="103">
        <f t="shared" si="28"/>
        <v>2.8E-3</v>
      </c>
      <c r="U66" s="216">
        <v>3935.5344109346943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15143.759999999998</v>
      </c>
      <c r="D67" s="103">
        <f t="shared" si="20"/>
        <v>1.3499999999999998E-2</v>
      </c>
      <c r="E67" s="216">
        <v>17523</v>
      </c>
      <c r="F67" s="103">
        <f t="shared" si="21"/>
        <v>1.35E-2</v>
      </c>
      <c r="G67" s="216">
        <v>17698.230000000003</v>
      </c>
      <c r="H67" s="103">
        <f t="shared" si="22"/>
        <v>1.3500000000000002E-2</v>
      </c>
      <c r="I67" s="216">
        <v>17875.212300000003</v>
      </c>
      <c r="J67" s="103">
        <f t="shared" si="23"/>
        <v>1.3500000000000002E-2</v>
      </c>
      <c r="K67" s="216">
        <v>18053.964422999998</v>
      </c>
      <c r="L67" s="103">
        <f t="shared" si="24"/>
        <v>1.35E-2</v>
      </c>
      <c r="M67" s="216">
        <v>18234.504067230002</v>
      </c>
      <c r="N67" s="103">
        <f t="shared" si="25"/>
        <v>1.35E-2</v>
      </c>
      <c r="O67" s="216">
        <v>18416.849107902301</v>
      </c>
      <c r="P67" s="103">
        <f t="shared" si="26"/>
        <v>1.3499999999999998E-2</v>
      </c>
      <c r="Q67" s="216">
        <v>18601.017598981325</v>
      </c>
      <c r="R67" s="103">
        <f t="shared" si="27"/>
        <v>1.35E-2</v>
      </c>
      <c r="S67" s="216">
        <v>18787.027774971139</v>
      </c>
      <c r="T67" s="103">
        <f t="shared" si="28"/>
        <v>1.35E-2</v>
      </c>
      <c r="U67" s="216">
        <v>18974.898052720848</v>
      </c>
      <c r="V67" s="103">
        <f t="shared" si="29"/>
        <v>1.3499999999999998E-2</v>
      </c>
      <c r="X67" s="235"/>
    </row>
    <row r="68" spans="1:24" ht="12.75" customHeight="1" x14ac:dyDescent="0.3">
      <c r="A68" s="38" t="s">
        <v>6</v>
      </c>
      <c r="B68" s="50"/>
      <c r="C68" s="216">
        <v>1906.992</v>
      </c>
      <c r="D68" s="103">
        <f t="shared" si="20"/>
        <v>1.6999999999999999E-3</v>
      </c>
      <c r="E68" s="216">
        <v>2206.6</v>
      </c>
      <c r="F68" s="103">
        <f t="shared" si="21"/>
        <v>1.6999999999999999E-3</v>
      </c>
      <c r="G68" s="216">
        <v>2228.6660000000002</v>
      </c>
      <c r="H68" s="103">
        <f t="shared" si="22"/>
        <v>1.7000000000000001E-3</v>
      </c>
      <c r="I68" s="216">
        <v>2250.9526600000004</v>
      </c>
      <c r="J68" s="103">
        <f t="shared" si="23"/>
        <v>1.7000000000000001E-3</v>
      </c>
      <c r="K68" s="216">
        <v>2273.4621865999993</v>
      </c>
      <c r="L68" s="103">
        <f t="shared" si="24"/>
        <v>1.6999999999999997E-3</v>
      </c>
      <c r="M68" s="216">
        <v>2296.1968084660002</v>
      </c>
      <c r="N68" s="103">
        <f t="shared" si="25"/>
        <v>1.6999999999999999E-3</v>
      </c>
      <c r="O68" s="216">
        <v>2319.1587765506601</v>
      </c>
      <c r="P68" s="103">
        <f t="shared" si="26"/>
        <v>1.6999999999999999E-3</v>
      </c>
      <c r="Q68" s="216">
        <v>2342.3503643161666</v>
      </c>
      <c r="R68" s="103">
        <f t="shared" si="27"/>
        <v>1.6999999999999997E-3</v>
      </c>
      <c r="S68" s="216">
        <v>2365.7738679593285</v>
      </c>
      <c r="T68" s="103">
        <f t="shared" si="28"/>
        <v>1.6999999999999999E-3</v>
      </c>
      <c r="U68" s="216">
        <v>2389.4316066389215</v>
      </c>
      <c r="V68" s="103">
        <f t="shared" si="29"/>
        <v>1.6999999999999997E-3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112.176</v>
      </c>
      <c r="D70" s="103">
        <f t="shared" si="20"/>
        <v>1E-4</v>
      </c>
      <c r="E70" s="216">
        <v>129.79999999999998</v>
      </c>
      <c r="F70" s="103">
        <f t="shared" si="21"/>
        <v>9.9999999999999991E-5</v>
      </c>
      <c r="G70" s="216">
        <v>131.09800000000001</v>
      </c>
      <c r="H70" s="103">
        <f t="shared" si="22"/>
        <v>1E-4</v>
      </c>
      <c r="I70" s="216">
        <v>132.40898000000001</v>
      </c>
      <c r="J70" s="103">
        <f t="shared" si="23"/>
        <v>1E-4</v>
      </c>
      <c r="K70" s="216">
        <v>133.73306979999998</v>
      </c>
      <c r="L70" s="103">
        <f t="shared" si="24"/>
        <v>9.9999999999999991E-5</v>
      </c>
      <c r="M70" s="216">
        <v>135.07040049800003</v>
      </c>
      <c r="N70" s="103">
        <f t="shared" si="25"/>
        <v>1E-4</v>
      </c>
      <c r="O70" s="216">
        <v>136.42110450298003</v>
      </c>
      <c r="P70" s="103">
        <f t="shared" si="26"/>
        <v>1E-4</v>
      </c>
      <c r="Q70" s="216">
        <v>137.78531554800981</v>
      </c>
      <c r="R70" s="103">
        <f t="shared" si="27"/>
        <v>9.9999999999999991E-5</v>
      </c>
      <c r="S70" s="216">
        <v>139.16316870348993</v>
      </c>
      <c r="T70" s="103">
        <f t="shared" si="28"/>
        <v>1.0000000000000002E-4</v>
      </c>
      <c r="U70" s="216">
        <v>140.55480039052483</v>
      </c>
      <c r="V70" s="103">
        <f t="shared" si="29"/>
        <v>1.0000000000000002E-4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8413.1999999999989</v>
      </c>
      <c r="D75" s="103">
        <f t="shared" si="20"/>
        <v>7.4999999999999989E-3</v>
      </c>
      <c r="E75" s="216">
        <v>9735</v>
      </c>
      <c r="F75" s="103">
        <f t="shared" si="21"/>
        <v>7.4999999999999997E-3</v>
      </c>
      <c r="G75" s="216">
        <v>9832.35</v>
      </c>
      <c r="H75" s="103">
        <f t="shared" si="22"/>
        <v>7.5000000000000006E-3</v>
      </c>
      <c r="I75" s="216">
        <v>9930.6735000000008</v>
      </c>
      <c r="J75" s="103">
        <f t="shared" si="23"/>
        <v>7.5000000000000006E-3</v>
      </c>
      <c r="K75" s="216">
        <v>10029.980234999999</v>
      </c>
      <c r="L75" s="103">
        <f t="shared" si="24"/>
        <v>7.4999999999999997E-3</v>
      </c>
      <c r="M75" s="216">
        <v>10130.280037350001</v>
      </c>
      <c r="N75" s="103">
        <f t="shared" si="25"/>
        <v>7.4999999999999997E-3</v>
      </c>
      <c r="O75" s="216">
        <v>10231.582837723501</v>
      </c>
      <c r="P75" s="103">
        <f t="shared" si="26"/>
        <v>7.4999999999999997E-3</v>
      </c>
      <c r="Q75" s="216">
        <v>10333.898666100735</v>
      </c>
      <c r="R75" s="103">
        <f t="shared" si="27"/>
        <v>7.4999999999999989E-3</v>
      </c>
      <c r="S75" s="216">
        <v>10437.237652761743</v>
      </c>
      <c r="T75" s="103">
        <f t="shared" si="28"/>
        <v>7.4999999999999997E-3</v>
      </c>
      <c r="U75" s="216">
        <v>10541.610029289361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448.70400000000001</v>
      </c>
      <c r="D76" s="103">
        <f t="shared" si="20"/>
        <v>4.0000000000000002E-4</v>
      </c>
      <c r="E76" s="216">
        <v>519.19999999999993</v>
      </c>
      <c r="F76" s="103">
        <f t="shared" si="21"/>
        <v>3.9999999999999996E-4</v>
      </c>
      <c r="G76" s="216">
        <v>524.39200000000005</v>
      </c>
      <c r="H76" s="103">
        <f t="shared" si="22"/>
        <v>4.0000000000000002E-4</v>
      </c>
      <c r="I76" s="216">
        <v>529.63592000000006</v>
      </c>
      <c r="J76" s="103">
        <f t="shared" si="23"/>
        <v>4.0000000000000002E-4</v>
      </c>
      <c r="K76" s="216">
        <v>534.93227919999993</v>
      </c>
      <c r="L76" s="103">
        <f t="shared" si="24"/>
        <v>3.9999999999999996E-4</v>
      </c>
      <c r="M76" s="216">
        <v>540.28160199200011</v>
      </c>
      <c r="N76" s="103">
        <f t="shared" si="25"/>
        <v>4.0000000000000002E-4</v>
      </c>
      <c r="O76" s="216">
        <v>545.68441801192012</v>
      </c>
      <c r="P76" s="103">
        <f t="shared" si="26"/>
        <v>4.0000000000000002E-4</v>
      </c>
      <c r="Q76" s="216">
        <v>551.14126219203922</v>
      </c>
      <c r="R76" s="103">
        <f t="shared" si="27"/>
        <v>3.9999999999999996E-4</v>
      </c>
      <c r="S76" s="216">
        <v>556.65267481395972</v>
      </c>
      <c r="T76" s="103">
        <f t="shared" si="28"/>
        <v>4.0000000000000007E-4</v>
      </c>
      <c r="U76" s="216">
        <v>562.21920156209933</v>
      </c>
      <c r="V76" s="103">
        <f t="shared" si="29"/>
        <v>4.0000000000000007E-4</v>
      </c>
      <c r="X76" s="235"/>
    </row>
    <row r="77" spans="1:24" ht="12.75" customHeight="1" x14ac:dyDescent="0.3">
      <c r="A77" s="38" t="s">
        <v>136</v>
      </c>
      <c r="B77" s="50"/>
      <c r="C77" s="216">
        <v>1458.288</v>
      </c>
      <c r="D77" s="103">
        <f t="shared" si="20"/>
        <v>1.2999999999999999E-3</v>
      </c>
      <c r="E77" s="216">
        <v>1687.3999999999999</v>
      </c>
      <c r="F77" s="103">
        <f t="shared" si="21"/>
        <v>1.2999999999999999E-3</v>
      </c>
      <c r="G77" s="216">
        <v>1704.2740000000001</v>
      </c>
      <c r="H77" s="103">
        <f t="shared" si="22"/>
        <v>1.3000000000000002E-3</v>
      </c>
      <c r="I77" s="216">
        <v>1721.31674</v>
      </c>
      <c r="J77" s="103">
        <f t="shared" si="23"/>
        <v>1.2999999999999999E-3</v>
      </c>
      <c r="K77" s="216">
        <v>1738.5299073999997</v>
      </c>
      <c r="L77" s="103">
        <f t="shared" si="24"/>
        <v>1.2999999999999999E-3</v>
      </c>
      <c r="M77" s="216">
        <v>1755.9152064740001</v>
      </c>
      <c r="N77" s="103">
        <f t="shared" si="25"/>
        <v>1.2999999999999999E-3</v>
      </c>
      <c r="O77" s="216">
        <v>1773.47435853874</v>
      </c>
      <c r="P77" s="103">
        <f t="shared" si="26"/>
        <v>1.2999999999999999E-3</v>
      </c>
      <c r="Q77" s="216">
        <v>1791.2091021241274</v>
      </c>
      <c r="R77" s="103">
        <f t="shared" si="27"/>
        <v>1.2999999999999997E-3</v>
      </c>
      <c r="S77" s="216">
        <v>1809.121193145369</v>
      </c>
      <c r="T77" s="103">
        <f t="shared" si="28"/>
        <v>1.3000000000000002E-3</v>
      </c>
      <c r="U77" s="216">
        <v>1827.2124050768225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22435.200000000001</v>
      </c>
      <c r="D78" s="103">
        <f t="shared" si="20"/>
        <v>0.02</v>
      </c>
      <c r="E78" s="216">
        <v>25960</v>
      </c>
      <c r="F78" s="103">
        <f t="shared" si="21"/>
        <v>0.02</v>
      </c>
      <c r="G78" s="216">
        <v>26219.600000000002</v>
      </c>
      <c r="H78" s="103">
        <f t="shared" si="22"/>
        <v>0.02</v>
      </c>
      <c r="I78" s="216">
        <v>26481.796000000006</v>
      </c>
      <c r="J78" s="103">
        <f t="shared" si="23"/>
        <v>2.0000000000000004E-2</v>
      </c>
      <c r="K78" s="216">
        <v>26746.613959999999</v>
      </c>
      <c r="L78" s="103">
        <f t="shared" si="24"/>
        <v>0.02</v>
      </c>
      <c r="M78" s="216">
        <v>27014.080099600003</v>
      </c>
      <c r="N78" s="103">
        <f t="shared" si="25"/>
        <v>0.02</v>
      </c>
      <c r="O78" s="216">
        <v>27284.220900596007</v>
      </c>
      <c r="P78" s="103">
        <f t="shared" si="26"/>
        <v>2.0000000000000004E-2</v>
      </c>
      <c r="Q78" s="216">
        <v>27557.063109601964</v>
      </c>
      <c r="R78" s="103">
        <f t="shared" si="27"/>
        <v>0.02</v>
      </c>
      <c r="S78" s="216">
        <v>27832.633740697987</v>
      </c>
      <c r="T78" s="103">
        <f t="shared" si="28"/>
        <v>2.0000000000000004E-2</v>
      </c>
      <c r="U78" s="216">
        <v>28110.960078104963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4487.04</v>
      </c>
      <c r="D86" s="103">
        <f t="shared" si="20"/>
        <v>4.0000000000000001E-3</v>
      </c>
      <c r="E86" s="216">
        <v>5192</v>
      </c>
      <c r="F86" s="103">
        <f t="shared" si="21"/>
        <v>4.0000000000000001E-3</v>
      </c>
      <c r="G86" s="216">
        <v>5243.92</v>
      </c>
      <c r="H86" s="103">
        <f t="shared" si="22"/>
        <v>4.0000000000000001E-3</v>
      </c>
      <c r="I86" s="216">
        <v>5296.3591999999999</v>
      </c>
      <c r="J86" s="103">
        <f t="shared" si="23"/>
        <v>4.0000000000000001E-3</v>
      </c>
      <c r="K86" s="216">
        <v>5349.322791999999</v>
      </c>
      <c r="L86" s="103">
        <f t="shared" si="24"/>
        <v>4.0000000000000001E-3</v>
      </c>
      <c r="M86" s="216">
        <v>5402.8160199200011</v>
      </c>
      <c r="N86" s="103">
        <f t="shared" si="25"/>
        <v>4.0000000000000001E-3</v>
      </c>
      <c r="O86" s="216">
        <v>5456.8441801192002</v>
      </c>
      <c r="P86" s="103">
        <f t="shared" si="26"/>
        <v>4.0000000000000001E-3</v>
      </c>
      <c r="Q86" s="216">
        <v>5511.4126219203927</v>
      </c>
      <c r="R86" s="103">
        <f t="shared" si="27"/>
        <v>4.0000000000000001E-3</v>
      </c>
      <c r="S86" s="216">
        <v>5566.5267481395967</v>
      </c>
      <c r="T86" s="103">
        <f t="shared" si="28"/>
        <v>4.0000000000000001E-3</v>
      </c>
      <c r="U86" s="216">
        <v>5622.1920156209926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5720.9759999999997</v>
      </c>
      <c r="D88" s="103">
        <f t="shared" si="20"/>
        <v>5.0999999999999995E-3</v>
      </c>
      <c r="E88" s="216">
        <v>6619.8</v>
      </c>
      <c r="F88" s="103">
        <f t="shared" si="21"/>
        <v>5.1000000000000004E-3</v>
      </c>
      <c r="G88" s="216">
        <v>6685.9980000000014</v>
      </c>
      <c r="H88" s="103">
        <f t="shared" si="22"/>
        <v>5.1000000000000012E-3</v>
      </c>
      <c r="I88" s="216">
        <v>6752.8579800000007</v>
      </c>
      <c r="J88" s="103">
        <f t="shared" si="23"/>
        <v>5.1000000000000004E-3</v>
      </c>
      <c r="K88" s="216">
        <v>6820.3865598000002</v>
      </c>
      <c r="L88" s="103">
        <f t="shared" si="24"/>
        <v>5.1000000000000004E-3</v>
      </c>
      <c r="M88" s="216">
        <v>6888.5904253980016</v>
      </c>
      <c r="N88" s="103">
        <f t="shared" si="25"/>
        <v>5.1000000000000004E-3</v>
      </c>
      <c r="O88" s="216">
        <v>6957.4763296519814</v>
      </c>
      <c r="P88" s="103">
        <f t="shared" si="26"/>
        <v>5.1000000000000004E-3</v>
      </c>
      <c r="Q88" s="216">
        <v>7027.0510929485008</v>
      </c>
      <c r="R88" s="103">
        <f t="shared" si="27"/>
        <v>5.1000000000000004E-3</v>
      </c>
      <c r="S88" s="216">
        <v>7097.3216038779865</v>
      </c>
      <c r="T88" s="103">
        <f t="shared" si="28"/>
        <v>5.1000000000000004E-3</v>
      </c>
      <c r="U88" s="216">
        <v>7168.2948199167658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224.352</v>
      </c>
      <c r="D90" s="103">
        <f t="shared" si="20"/>
        <v>2.0000000000000001E-4</v>
      </c>
      <c r="E90" s="216">
        <v>259.59999999999997</v>
      </c>
      <c r="F90" s="103">
        <f t="shared" si="21"/>
        <v>1.9999999999999998E-4</v>
      </c>
      <c r="G90" s="216">
        <v>262.19600000000003</v>
      </c>
      <c r="H90" s="103">
        <f t="shared" si="22"/>
        <v>2.0000000000000001E-4</v>
      </c>
      <c r="I90" s="216">
        <v>264.81796000000003</v>
      </c>
      <c r="J90" s="103">
        <f t="shared" si="23"/>
        <v>2.0000000000000001E-4</v>
      </c>
      <c r="K90" s="216">
        <v>267.46613959999996</v>
      </c>
      <c r="L90" s="103">
        <f t="shared" si="24"/>
        <v>1.9999999999999998E-4</v>
      </c>
      <c r="M90" s="216">
        <v>270.14080099600005</v>
      </c>
      <c r="N90" s="103">
        <f t="shared" si="25"/>
        <v>2.0000000000000001E-4</v>
      </c>
      <c r="O90" s="216">
        <v>272.84220900596006</v>
      </c>
      <c r="P90" s="103">
        <f t="shared" si="26"/>
        <v>2.0000000000000001E-4</v>
      </c>
      <c r="Q90" s="216">
        <v>275.57063109601961</v>
      </c>
      <c r="R90" s="103">
        <f t="shared" si="27"/>
        <v>1.9999999999999998E-4</v>
      </c>
      <c r="S90" s="216">
        <v>278.32633740697986</v>
      </c>
      <c r="T90" s="103">
        <f t="shared" si="28"/>
        <v>2.0000000000000004E-4</v>
      </c>
      <c r="U90" s="216">
        <v>281.10960078104966</v>
      </c>
      <c r="V90" s="103">
        <f t="shared" si="29"/>
        <v>2.0000000000000004E-4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3926.1600000000003</v>
      </c>
      <c r="D92" s="103">
        <f t="shared" si="20"/>
        <v>3.5000000000000001E-3</v>
      </c>
      <c r="E92" s="216">
        <v>4543</v>
      </c>
      <c r="F92" s="103">
        <f t="shared" si="21"/>
        <v>3.5000000000000001E-3</v>
      </c>
      <c r="G92" s="216">
        <v>4588.43</v>
      </c>
      <c r="H92" s="103">
        <f t="shared" si="22"/>
        <v>3.5000000000000001E-3</v>
      </c>
      <c r="I92" s="216">
        <v>4634.3143000000009</v>
      </c>
      <c r="J92" s="103">
        <f t="shared" si="23"/>
        <v>3.5000000000000005E-3</v>
      </c>
      <c r="K92" s="216">
        <v>4680.6574430000001</v>
      </c>
      <c r="L92" s="103">
        <f t="shared" si="24"/>
        <v>3.5000000000000005E-3</v>
      </c>
      <c r="M92" s="216">
        <v>4727.4640174300002</v>
      </c>
      <c r="N92" s="103">
        <f t="shared" si="25"/>
        <v>3.4999999999999996E-3</v>
      </c>
      <c r="O92" s="216">
        <v>4774.7386576043</v>
      </c>
      <c r="P92" s="103">
        <f t="shared" si="26"/>
        <v>3.4999999999999996E-3</v>
      </c>
      <c r="Q92" s="216">
        <v>4822.4860441803439</v>
      </c>
      <c r="R92" s="103">
        <f t="shared" si="27"/>
        <v>3.5000000000000001E-3</v>
      </c>
      <c r="S92" s="216">
        <v>4870.7109046221476</v>
      </c>
      <c r="T92" s="103">
        <f t="shared" si="28"/>
        <v>3.5000000000000005E-3</v>
      </c>
      <c r="U92" s="216">
        <v>4919.4180136683681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19372.1685</v>
      </c>
      <c r="D97" s="103">
        <f t="shared" si="20"/>
        <v>1.7269441324347455E-2</v>
      </c>
      <c r="E97" s="216">
        <v>18190.743805300001</v>
      </c>
      <c r="F97" s="103">
        <f t="shared" si="21"/>
        <v>1.4014440527966103E-2</v>
      </c>
      <c r="G97" s="216">
        <v>16587.711347360499</v>
      </c>
      <c r="H97" s="103">
        <f t="shared" si="22"/>
        <v>1.2652909538940715E-2</v>
      </c>
      <c r="I97" s="216">
        <v>17100.789768093844</v>
      </c>
      <c r="J97" s="103">
        <f t="shared" si="23"/>
        <v>1.2915128390909622E-2</v>
      </c>
      <c r="K97" s="216">
        <v>17528.309512296189</v>
      </c>
      <c r="L97" s="103">
        <f t="shared" si="24"/>
        <v>1.3106937228398381E-2</v>
      </c>
      <c r="M97" s="216">
        <v>17966.517250103592</v>
      </c>
      <c r="N97" s="103">
        <f t="shared" si="25"/>
        <v>1.3301594711988451E-2</v>
      </c>
      <c r="O97" s="216">
        <v>18415.68018135618</v>
      </c>
      <c r="P97" s="103">
        <f t="shared" si="26"/>
        <v>1.3499143148305109E-2</v>
      </c>
      <c r="Q97" s="216">
        <v>18876.07218589008</v>
      </c>
      <c r="R97" s="103">
        <f t="shared" si="27"/>
        <v>1.3699625472289836E-2</v>
      </c>
      <c r="S97" s="216">
        <v>19347.973990537335</v>
      </c>
      <c r="T97" s="103">
        <f t="shared" si="28"/>
        <v>1.3903085256531767E-2</v>
      </c>
      <c r="U97" s="216">
        <v>19831.673340300771</v>
      </c>
      <c r="V97" s="103">
        <f t="shared" si="29"/>
        <v>1.4109566720737685E-2</v>
      </c>
      <c r="X97" s="235"/>
    </row>
    <row r="98" spans="1:24" ht="12.75" customHeight="1" x14ac:dyDescent="0.3">
      <c r="A98" s="145" t="s">
        <v>245</v>
      </c>
      <c r="B98" s="50"/>
      <c r="C98" s="216">
        <v>1346.1119999999999</v>
      </c>
      <c r="D98" s="103">
        <f t="shared" si="20"/>
        <v>1.1999999999999999E-3</v>
      </c>
      <c r="E98" s="216">
        <v>1557.5999999999997</v>
      </c>
      <c r="F98" s="103">
        <f t="shared" si="21"/>
        <v>1.1999999999999997E-3</v>
      </c>
      <c r="G98" s="216">
        <v>1573.1759999999999</v>
      </c>
      <c r="H98" s="103">
        <f t="shared" si="22"/>
        <v>1.1999999999999999E-3</v>
      </c>
      <c r="I98" s="216">
        <v>1588.9077600000001</v>
      </c>
      <c r="J98" s="103">
        <f t="shared" si="23"/>
        <v>1.1999999999999999E-3</v>
      </c>
      <c r="K98" s="216">
        <v>1604.7968375999997</v>
      </c>
      <c r="L98" s="103">
        <f t="shared" si="24"/>
        <v>1.1999999999999999E-3</v>
      </c>
      <c r="M98" s="216">
        <v>1620.8448059759999</v>
      </c>
      <c r="N98" s="103">
        <f t="shared" si="25"/>
        <v>1.1999999999999997E-3</v>
      </c>
      <c r="O98" s="216">
        <v>1637.0532540357599</v>
      </c>
      <c r="P98" s="103">
        <f t="shared" si="26"/>
        <v>1.1999999999999999E-3</v>
      </c>
      <c r="Q98" s="216">
        <v>1653.4237865761174</v>
      </c>
      <c r="R98" s="103">
        <f t="shared" si="27"/>
        <v>1.1999999999999997E-3</v>
      </c>
      <c r="S98" s="216">
        <v>1669.9580244418787</v>
      </c>
      <c r="T98" s="103">
        <f t="shared" si="28"/>
        <v>1.1999999999999999E-3</v>
      </c>
      <c r="U98" s="216">
        <v>1686.6576046862976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237636.4535890675</v>
      </c>
      <c r="D105" s="106">
        <f t="shared" ref="D105" si="30">IFERROR(C105/C$28,0)</f>
        <v>0.21184250961798201</v>
      </c>
      <c r="E105" s="105">
        <f>SUM(E52:E104)</f>
        <v>263570.00738303486</v>
      </c>
      <c r="F105" s="106">
        <f t="shared" ref="F105" si="31">IFERROR(E105/E$28,0)</f>
        <v>0.20305855730588201</v>
      </c>
      <c r="G105" s="105">
        <f>SUM(G52:G104)</f>
        <v>265479.21668966196</v>
      </c>
      <c r="H105" s="106">
        <f t="shared" ref="H105" si="32">IFERROR(G105/G$28,0)</f>
        <v>0.20250439876249979</v>
      </c>
      <c r="I105" s="105">
        <f>SUM(I52:I104)</f>
        <v>268003.27052134438</v>
      </c>
      <c r="J105" s="106">
        <f t="shared" ref="J105" si="33">IFERROR(I105/I$28,0)</f>
        <v>0.20240566049322664</v>
      </c>
      <c r="K105" s="105">
        <f>SUM(K52:K104)</f>
        <v>270873.20586588234</v>
      </c>
      <c r="L105" s="106">
        <f t="shared" ref="L105" si="34">IFERROR(K105/K$28,0)</f>
        <v>0.20254766174961639</v>
      </c>
      <c r="M105" s="105">
        <f>SUM(M52:M104)</f>
        <v>273778.48914650385</v>
      </c>
      <c r="N105" s="106">
        <f t="shared" ref="N105" si="35">IFERROR(M105/M$28,0)</f>
        <v>0.20269317936208953</v>
      </c>
      <c r="O105" s="105">
        <f>SUM(O52:O104)</f>
        <v>276718.28736446879</v>
      </c>
      <c r="P105" s="106">
        <f t="shared" ref="P105" si="36">IFERROR(O105/O$28,0)</f>
        <v>0.20284126006209258</v>
      </c>
      <c r="Q105" s="105">
        <f>SUM(Q52:Q104)</f>
        <v>279694.46359780105</v>
      </c>
      <c r="R105" s="106">
        <f t="shared" ref="R105" si="37">IFERROR(Q105/Q$28,0)</f>
        <v>0.20299294049251895</v>
      </c>
      <c r="S105" s="105">
        <f>SUM(S52:S104)</f>
        <v>282706.87691744789</v>
      </c>
      <c r="T105" s="106">
        <f t="shared" ref="T105" si="38">IFERROR(S105/S$28,0)</f>
        <v>0.20314777218087174</v>
      </c>
      <c r="U105" s="105">
        <f>SUM(U52:U104)</f>
        <v>285756.06783861003</v>
      </c>
      <c r="V105" s="106">
        <f t="shared" si="29"/>
        <v>0.20330580460051911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-469.07158906757832</v>
      </c>
      <c r="D107" s="106">
        <f>IFERROR(C107/C$28,0)</f>
        <v>-4.1815681524352653E-4</v>
      </c>
      <c r="E107" s="105">
        <f>E28-E33-E46-E105</f>
        <v>126200.59764296515</v>
      </c>
      <c r="F107" s="106">
        <f>IFERROR(E107/E$28,0)</f>
        <v>9.7226962744965451E-2</v>
      </c>
      <c r="G107" s="105">
        <f>G28-G33-G46-G105</f>
        <v>177771.20357974811</v>
      </c>
      <c r="H107" s="106">
        <f>IFERROR(G107/G$28,0)</f>
        <v>0.13560176629677653</v>
      </c>
      <c r="I107" s="105">
        <f>I28-I33-I46-I105</f>
        <v>170594.74736511806</v>
      </c>
      <c r="J107" s="106">
        <f>IFERROR(I107/I$28,0)</f>
        <v>0.12883925800585283</v>
      </c>
      <c r="K107" s="105">
        <f>K28-K33-K46-K105</f>
        <v>165382.65997774154</v>
      </c>
      <c r="L107" s="106">
        <f>IFERROR(K107/K$28,0)</f>
        <v>0.12366624068756818</v>
      </c>
      <c r="M107" s="105">
        <f>M28-M33-M46-M105</f>
        <v>159943.59982831107</v>
      </c>
      <c r="N107" s="106">
        <f>IFERROR(M107/M$28,0)</f>
        <v>0.11841498895287524</v>
      </c>
      <c r="O107" s="105">
        <f>O28-O33-O46-O105</f>
        <v>154272.27858466737</v>
      </c>
      <c r="P107" s="106">
        <f>IFERROR(O107/O$28,0)</f>
        <v>0.11308534639616366</v>
      </c>
      <c r="Q107" s="105">
        <f>Q28-Q33-Q46-Q105</f>
        <v>148360.54549751425</v>
      </c>
      <c r="R107" s="106">
        <f>IFERROR(Q107/Q$28,0)</f>
        <v>0.10767515022006797</v>
      </c>
      <c r="S107" s="105">
        <f>S28-S33-S46-S105</f>
        <v>142202.08319267508</v>
      </c>
      <c r="T107" s="106">
        <f>IFERROR(S107/S$28,0)</f>
        <v>0.10218370601754555</v>
      </c>
      <c r="U107" s="105">
        <f>U28-U33-U46-U105</f>
        <v>135789.71781956538</v>
      </c>
      <c r="V107" s="106">
        <f>IFERROR(U107/U$28,0)</f>
        <v>9.6609804462231191E-2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59116.752</v>
      </c>
      <c r="D111" s="103">
        <f t="shared" ref="D111:D116" si="39">IFERROR(C111/C$28,0)</f>
        <v>5.2700000000000004E-2</v>
      </c>
      <c r="E111" s="102">
        <f>E59</f>
        <v>68404.600000000006</v>
      </c>
      <c r="F111" s="103">
        <f t="shared" ref="F111:F116" si="40">IFERROR(E111/E$28,0)</f>
        <v>5.2700000000000004E-2</v>
      </c>
      <c r="G111" s="102">
        <f>G59</f>
        <v>69088.646000000008</v>
      </c>
      <c r="H111" s="103">
        <f t="shared" ref="H111:H116" si="41">IFERROR(G111/G$28,0)</f>
        <v>5.2700000000000004E-2</v>
      </c>
      <c r="I111" s="102">
        <f>I59</f>
        <v>69779.532460000017</v>
      </c>
      <c r="J111" s="103">
        <f t="shared" ref="J111:J116" si="42">IFERROR(I111/I$28,0)</f>
        <v>5.2700000000000011E-2</v>
      </c>
      <c r="K111" s="102">
        <f>K59</f>
        <v>70477.327784599998</v>
      </c>
      <c r="L111" s="103">
        <f t="shared" ref="L111:L116" si="43">IFERROR(K111/K$28,0)</f>
        <v>5.2700000000000004E-2</v>
      </c>
      <c r="M111" s="102">
        <f>M59</f>
        <v>71182.101062446018</v>
      </c>
      <c r="N111" s="103">
        <f t="shared" ref="N111:N116" si="44">IFERROR(M111/M$28,0)</f>
        <v>5.2700000000000004E-2</v>
      </c>
      <c r="O111" s="102">
        <f>O59</f>
        <v>71893.922073070469</v>
      </c>
      <c r="P111" s="103">
        <f t="shared" ref="P111:P116" si="45">IFERROR(O111/O$28,0)</f>
        <v>5.2700000000000004E-2</v>
      </c>
      <c r="Q111" s="102">
        <f>Q59</f>
        <v>72612.861293801179</v>
      </c>
      <c r="R111" s="103">
        <f t="shared" ref="R111:R116" si="46">IFERROR(Q111/Q$28,0)</f>
        <v>5.2700000000000004E-2</v>
      </c>
      <c r="S111" s="102">
        <f>S59</f>
        <v>73338.989906739196</v>
      </c>
      <c r="T111" s="103">
        <f t="shared" ref="T111:T116" si="47">IFERROR(S111/S$28,0)</f>
        <v>5.2700000000000011E-2</v>
      </c>
      <c r="U111" s="102">
        <f>U59</f>
        <v>74072.379805806573</v>
      </c>
      <c r="V111" s="103">
        <f t="shared" ref="V111:V116" si="48">IFERROR(U111/U$28,0)</f>
        <v>5.2699999999999997E-2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59116.752</v>
      </c>
      <c r="D116" s="106">
        <f t="shared" si="39"/>
        <v>5.2700000000000004E-2</v>
      </c>
      <c r="E116" s="108">
        <f>SUM(E111:E115)</f>
        <v>68404.600000000006</v>
      </c>
      <c r="F116" s="106">
        <f t="shared" si="40"/>
        <v>5.2700000000000004E-2</v>
      </c>
      <c r="G116" s="108">
        <f>SUM(G111:G115)</f>
        <v>69088.646000000008</v>
      </c>
      <c r="H116" s="106">
        <f t="shared" si="41"/>
        <v>5.2700000000000004E-2</v>
      </c>
      <c r="I116" s="108">
        <f>SUM(I111:I115)</f>
        <v>69779.532460000017</v>
      </c>
      <c r="J116" s="106">
        <f t="shared" si="42"/>
        <v>5.2700000000000011E-2</v>
      </c>
      <c r="K116" s="108">
        <f>SUM(K111:K115)</f>
        <v>70477.327784599998</v>
      </c>
      <c r="L116" s="106">
        <f t="shared" si="43"/>
        <v>5.2700000000000004E-2</v>
      </c>
      <c r="M116" s="108">
        <f>SUM(M111:M115)</f>
        <v>71182.101062446018</v>
      </c>
      <c r="N116" s="106">
        <f t="shared" si="44"/>
        <v>5.2700000000000004E-2</v>
      </c>
      <c r="O116" s="108">
        <f>SUM(O111:O115)</f>
        <v>71893.922073070469</v>
      </c>
      <c r="P116" s="106">
        <f t="shared" si="45"/>
        <v>5.2700000000000004E-2</v>
      </c>
      <c r="Q116" s="108">
        <f>SUM(Q111:Q115)</f>
        <v>72612.861293801179</v>
      </c>
      <c r="R116" s="106">
        <f t="shared" si="46"/>
        <v>5.2700000000000004E-2</v>
      </c>
      <c r="S116" s="108">
        <f>SUM(S111:S115)</f>
        <v>73338.989906739196</v>
      </c>
      <c r="T116" s="106">
        <f t="shared" si="47"/>
        <v>5.2700000000000011E-2</v>
      </c>
      <c r="U116" s="108">
        <f>SUM(U111:U115)</f>
        <v>74072.379805806573</v>
      </c>
      <c r="V116" s="106">
        <f t="shared" si="48"/>
        <v>5.2699999999999997E-2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Subway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f>+C8</f>
        <v>228</v>
      </c>
      <c r="F8" s="38"/>
      <c r="G8" s="134">
        <f>+E8</f>
        <v>228</v>
      </c>
      <c r="H8" s="38"/>
      <c r="I8" s="134">
        <f>+G8</f>
        <v>228</v>
      </c>
      <c r="J8" s="38"/>
      <c r="K8" s="134">
        <f>+I8</f>
        <v>228</v>
      </c>
      <c r="L8" s="38"/>
      <c r="M8" s="134">
        <f>+K8</f>
        <v>228</v>
      </c>
      <c r="N8" s="38"/>
      <c r="O8" s="134">
        <f>+M8</f>
        <v>228</v>
      </c>
      <c r="P8" s="38"/>
      <c r="Q8" s="134">
        <f>+O8</f>
        <v>228</v>
      </c>
      <c r="R8" s="38"/>
      <c r="S8" s="134">
        <f>+Q8</f>
        <v>228</v>
      </c>
      <c r="T8" s="38"/>
      <c r="U8" s="134">
        <f>+S8</f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513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7.7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f>C12*C10*C8</f>
        <v>900622.79999999993</v>
      </c>
      <c r="D14" s="38"/>
      <c r="E14" s="150">
        <f>E12*E10*E8</f>
        <v>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777417.60095999984</v>
      </c>
      <c r="D19" s="103">
        <f>IFERROR(C19/C$28,0)</f>
        <v>0.86319999999999986</v>
      </c>
      <c r="E19" s="24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111497.10264</v>
      </c>
      <c r="D20" s="103">
        <f>IFERROR(C20/C$28,0)</f>
        <v>0.12380000000000001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8" t="s">
        <v>235</v>
      </c>
      <c r="B21" s="239"/>
      <c r="C21" s="136">
        <v>11708.096399999999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900622.79999999993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275590.57679999998</v>
      </c>
      <c r="D31" s="103">
        <f>IFERROR(C31/C$28,0)</f>
        <v>0.30599999999999999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275590.57679999998</v>
      </c>
      <c r="D33" s="106">
        <f>IFERROR(C33/C$28,0)</f>
        <v>0.30599999999999999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43908</v>
      </c>
      <c r="D36" s="103">
        <f t="shared" ref="D36:D46" si="10">IFERROR(C36/C$28,0)</f>
        <v>4.8752929639356235E-2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254354</v>
      </c>
      <c r="D37" s="103">
        <f t="shared" si="10"/>
        <v>0.2824201208319399</v>
      </c>
      <c r="E37" s="216"/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26483</v>
      </c>
      <c r="D39" s="103">
        <f t="shared" si="10"/>
        <v>2.9405207152206229E-2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5444.5919999999996</v>
      </c>
      <c r="D40" s="103">
        <f t="shared" si="10"/>
        <v>6.0453632752801726E-3</v>
      </c>
      <c r="E40" s="216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31539.896000000001</v>
      </c>
      <c r="D41" s="103">
        <f t="shared" si="10"/>
        <v>3.5020094983160548E-2</v>
      </c>
      <c r="E41" s="216"/>
      <c r="F41" s="103">
        <f t="shared" si="11"/>
        <v>0</v>
      </c>
      <c r="G41" s="216">
        <v>0</v>
      </c>
      <c r="H41" s="103">
        <f t="shared" si="12"/>
        <v>0</v>
      </c>
      <c r="I41" s="216">
        <v>0</v>
      </c>
      <c r="J41" s="103">
        <f t="shared" si="13"/>
        <v>0</v>
      </c>
      <c r="K41" s="216">
        <v>0</v>
      </c>
      <c r="L41" s="103">
        <f t="shared" si="14"/>
        <v>0</v>
      </c>
      <c r="M41" s="216">
        <v>0</v>
      </c>
      <c r="N41" s="103">
        <f t="shared" si="15"/>
        <v>0</v>
      </c>
      <c r="O41" s="216">
        <v>0</v>
      </c>
      <c r="P41" s="103">
        <f t="shared" si="16"/>
        <v>0</v>
      </c>
      <c r="Q41" s="216">
        <v>0</v>
      </c>
      <c r="R41" s="103">
        <f t="shared" si="17"/>
        <v>0</v>
      </c>
      <c r="S41" s="216">
        <v>0</v>
      </c>
      <c r="T41" s="103">
        <f t="shared" si="18"/>
        <v>0</v>
      </c>
      <c r="U41" s="216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30526.03</v>
      </c>
      <c r="D45" s="103">
        <f t="shared" si="10"/>
        <v>3.3894356216609217E-2</v>
      </c>
      <c r="E45" s="219"/>
      <c r="F45" s="103">
        <f t="shared" si="11"/>
        <v>0</v>
      </c>
      <c r="G45" s="219">
        <v>0</v>
      </c>
      <c r="H45" s="103">
        <f t="shared" si="12"/>
        <v>0</v>
      </c>
      <c r="I45" s="219">
        <v>0</v>
      </c>
      <c r="J45" s="103">
        <f t="shared" si="13"/>
        <v>0</v>
      </c>
      <c r="K45" s="219">
        <v>0</v>
      </c>
      <c r="L45" s="103">
        <f t="shared" si="14"/>
        <v>0</v>
      </c>
      <c r="M45" s="219">
        <v>0</v>
      </c>
      <c r="N45" s="103">
        <f t="shared" si="15"/>
        <v>0</v>
      </c>
      <c r="O45" s="219">
        <v>0</v>
      </c>
      <c r="P45" s="103">
        <f t="shared" si="16"/>
        <v>0</v>
      </c>
      <c r="Q45" s="219">
        <v>0</v>
      </c>
      <c r="R45" s="103">
        <f t="shared" si="17"/>
        <v>0</v>
      </c>
      <c r="S45" s="219">
        <v>0</v>
      </c>
      <c r="T45" s="103">
        <f t="shared" si="18"/>
        <v>0</v>
      </c>
      <c r="U45" s="21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392255.51800000004</v>
      </c>
      <c r="D46" s="106">
        <f t="shared" si="10"/>
        <v>0.43553807209855233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630.43595999999991</v>
      </c>
      <c r="D54" s="103">
        <f t="shared" si="20"/>
        <v>6.9999999999999999E-4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90062.28</v>
      </c>
      <c r="D55" s="103">
        <f t="shared" si="20"/>
        <v>0.1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459.31762800000001</v>
      </c>
      <c r="D56" s="103">
        <f t="shared" si="20"/>
        <v>5.1000000000000004E-4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46084.868675999998</v>
      </c>
      <c r="D59" s="103">
        <f t="shared" si="20"/>
        <v>5.117E-2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12665.519943204339</v>
      </c>
      <c r="D63" s="103">
        <f t="shared" si="20"/>
        <v>1.4063068293634516E-2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4322.9894399999994</v>
      </c>
      <c r="D64" s="103">
        <f t="shared" si="20"/>
        <v>4.7999999999999996E-3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450.31139999999994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2521.7438399999996</v>
      </c>
      <c r="D66" s="103">
        <f t="shared" si="20"/>
        <v>2.8E-3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12158.407799999997</v>
      </c>
      <c r="D67" s="103">
        <f t="shared" si="20"/>
        <v>1.3499999999999998E-2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1531.0587599999999</v>
      </c>
      <c r="D68" s="103">
        <f t="shared" si="20"/>
        <v>1.6999999999999999E-3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90.062279999999987</v>
      </c>
      <c r="D70" s="103">
        <f t="shared" si="20"/>
        <v>9.9999999999999991E-5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6754.6709999999994</v>
      </c>
      <c r="D75" s="103">
        <f t="shared" si="20"/>
        <v>7.4999999999999997E-3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360.24911999999995</v>
      </c>
      <c r="D76" s="103">
        <f t="shared" si="20"/>
        <v>3.9999999999999996E-4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1170.8096399999999</v>
      </c>
      <c r="D77" s="103">
        <f t="shared" si="20"/>
        <v>1.2999999999999999E-3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18012.455999999998</v>
      </c>
      <c r="D78" s="103">
        <f t="shared" si="20"/>
        <v>0.02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3602.4911999999995</v>
      </c>
      <c r="D86" s="103">
        <f t="shared" si="2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4593.1762799999997</v>
      </c>
      <c r="D88" s="103">
        <f t="shared" si="20"/>
        <v>5.1000000000000004E-3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180.12455999999997</v>
      </c>
      <c r="D90" s="103">
        <f t="shared" si="20"/>
        <v>1.9999999999999998E-4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3152.1797999999999</v>
      </c>
      <c r="D92" s="103">
        <f t="shared" si="20"/>
        <v>3.5000000000000001E-3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14386.2035</v>
      </c>
      <c r="D97" s="103">
        <f t="shared" si="20"/>
        <v>1.5973616812721154E-2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1080.7473599999998</v>
      </c>
      <c r="D98" s="103">
        <f t="shared" si="20"/>
        <v>1.1999999999999999E-3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224270.10418720436</v>
      </c>
      <c r="D105" s="106">
        <f t="shared" ref="D105" si="30">IFERROR(C105/C$28,0)</f>
        <v>0.24901668510635572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8506.6010127954942</v>
      </c>
      <c r="D107" s="106">
        <f>IFERROR(C107/C$28,0)</f>
        <v>9.4452427950919016E-3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46084.868675999998</v>
      </c>
      <c r="D111" s="103">
        <f t="shared" ref="D111:D116" si="39">IFERROR(C111/C$28,0)</f>
        <v>5.117E-2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46084.868675999998</v>
      </c>
      <c r="D116" s="106">
        <f t="shared" si="39"/>
        <v>5.117E-2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0"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7.4414062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Sushi Maki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436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209</v>
      </c>
      <c r="D8" s="38"/>
      <c r="E8" s="134">
        <f>+C8</f>
        <v>209</v>
      </c>
      <c r="F8" s="38"/>
      <c r="G8" s="134">
        <f>+E8</f>
        <v>209</v>
      </c>
      <c r="H8" s="38"/>
      <c r="I8" s="134">
        <f>+G8</f>
        <v>209</v>
      </c>
      <c r="J8" s="38"/>
      <c r="K8" s="134">
        <f>+I8</f>
        <v>209</v>
      </c>
      <c r="L8" s="38"/>
      <c r="M8" s="134">
        <f>+K8</f>
        <v>209</v>
      </c>
      <c r="N8" s="38"/>
      <c r="O8" s="134">
        <f>+M8</f>
        <v>209</v>
      </c>
      <c r="P8" s="38"/>
      <c r="Q8" s="134">
        <f>+O8</f>
        <v>209</v>
      </c>
      <c r="R8" s="38"/>
      <c r="S8" s="134">
        <f>+Q8</f>
        <v>209</v>
      </c>
      <c r="T8" s="38"/>
      <c r="U8" s="134">
        <f>+S8</f>
        <v>209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f>C12*C10*C8</f>
        <v>0</v>
      </c>
      <c r="D14" s="38"/>
      <c r="E14" s="150">
        <f>E12*E10*E8</f>
        <v>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446</v>
      </c>
      <c r="B27" s="50"/>
      <c r="C27" s="137">
        <v>175000</v>
      </c>
      <c r="D27" s="103">
        <f t="shared" si="0"/>
        <v>1</v>
      </c>
      <c r="E27" s="137">
        <v>178500</v>
      </c>
      <c r="F27" s="103">
        <f t="shared" si="1"/>
        <v>1</v>
      </c>
      <c r="G27" s="137">
        <v>182070</v>
      </c>
      <c r="H27" s="103">
        <f t="shared" si="2"/>
        <v>1</v>
      </c>
      <c r="I27" s="137">
        <v>185711.4</v>
      </c>
      <c r="J27" s="103">
        <f t="shared" si="3"/>
        <v>1</v>
      </c>
      <c r="K27" s="137">
        <v>189425.628</v>
      </c>
      <c r="L27" s="103">
        <f t="shared" si="4"/>
        <v>1</v>
      </c>
      <c r="M27" s="137">
        <v>193214.14056</v>
      </c>
      <c r="N27" s="103">
        <f t="shared" si="5"/>
        <v>1</v>
      </c>
      <c r="O27" s="137">
        <v>197078.42337120001</v>
      </c>
      <c r="P27" s="103">
        <f t="shared" si="6"/>
        <v>1</v>
      </c>
      <c r="Q27" s="137">
        <v>201019.99183862403</v>
      </c>
      <c r="R27" s="103">
        <f t="shared" si="7"/>
        <v>1</v>
      </c>
      <c r="S27" s="137">
        <v>205040.3916753965</v>
      </c>
      <c r="T27" s="103">
        <f t="shared" si="8"/>
        <v>1</v>
      </c>
      <c r="U27" s="137">
        <v>209141.19950890445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175000</v>
      </c>
      <c r="D28" s="106">
        <f t="shared" si="0"/>
        <v>1</v>
      </c>
      <c r="E28" s="105">
        <f>SUM(E19:E27)</f>
        <v>178500</v>
      </c>
      <c r="F28" s="106">
        <f t="shared" si="1"/>
        <v>1</v>
      </c>
      <c r="G28" s="105">
        <f>SUM(G19:G27)</f>
        <v>182070</v>
      </c>
      <c r="H28" s="106">
        <f t="shared" si="2"/>
        <v>1</v>
      </c>
      <c r="I28" s="105">
        <f>SUM(I19:I27)</f>
        <v>185711.4</v>
      </c>
      <c r="J28" s="106">
        <f t="shared" si="3"/>
        <v>1</v>
      </c>
      <c r="K28" s="105">
        <f>SUM(K19:K27)</f>
        <v>189425.628</v>
      </c>
      <c r="L28" s="106">
        <f t="shared" si="4"/>
        <v>1</v>
      </c>
      <c r="M28" s="105">
        <f>SUM(M19:M27)</f>
        <v>193214.14056</v>
      </c>
      <c r="N28" s="106">
        <f t="shared" si="5"/>
        <v>1</v>
      </c>
      <c r="O28" s="105">
        <f>SUM(O19:O27)</f>
        <v>197078.42337120001</v>
      </c>
      <c r="P28" s="106">
        <f t="shared" si="6"/>
        <v>1</v>
      </c>
      <c r="Q28" s="105">
        <f>SUM(Q19:Q27)</f>
        <v>201019.99183862403</v>
      </c>
      <c r="R28" s="106">
        <f t="shared" si="7"/>
        <v>1</v>
      </c>
      <c r="S28" s="105">
        <f>SUM(S19:S27)</f>
        <v>205040.3916753965</v>
      </c>
      <c r="T28" s="106">
        <f t="shared" si="8"/>
        <v>1</v>
      </c>
      <c r="U28" s="105">
        <f>SUM(U19:U27)</f>
        <v>209141.19950890445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17500</v>
      </c>
      <c r="D59" s="103">
        <f t="shared" si="20"/>
        <v>0.1</v>
      </c>
      <c r="E59" s="216">
        <v>17850</v>
      </c>
      <c r="F59" s="103">
        <f t="shared" si="21"/>
        <v>0.1</v>
      </c>
      <c r="G59" s="216">
        <v>18207</v>
      </c>
      <c r="H59" s="103">
        <f t="shared" si="22"/>
        <v>0.1</v>
      </c>
      <c r="I59" s="216">
        <v>18571.14</v>
      </c>
      <c r="J59" s="103">
        <f t="shared" si="23"/>
        <v>0.1</v>
      </c>
      <c r="K59" s="216">
        <v>18942.5628</v>
      </c>
      <c r="L59" s="103">
        <f t="shared" si="24"/>
        <v>0.1</v>
      </c>
      <c r="M59" s="216">
        <v>19321.414056000001</v>
      </c>
      <c r="N59" s="103">
        <f t="shared" si="25"/>
        <v>0.1</v>
      </c>
      <c r="O59" s="216">
        <v>19707.842337120004</v>
      </c>
      <c r="P59" s="103">
        <f t="shared" si="26"/>
        <v>0.10000000000000002</v>
      </c>
      <c r="Q59" s="216">
        <v>20101.999183862405</v>
      </c>
      <c r="R59" s="103">
        <f t="shared" si="27"/>
        <v>0.1</v>
      </c>
      <c r="S59" s="216">
        <v>20504.039167539653</v>
      </c>
      <c r="T59" s="103">
        <f t="shared" si="28"/>
        <v>0.10000000000000002</v>
      </c>
      <c r="U59" s="216">
        <v>20914.119950890446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17500</v>
      </c>
      <c r="D105" s="106">
        <f t="shared" si="30"/>
        <v>0.1</v>
      </c>
      <c r="E105" s="105">
        <f>SUM(E52:E104)</f>
        <v>17850</v>
      </c>
      <c r="F105" s="106">
        <f t="shared" si="21"/>
        <v>0.1</v>
      </c>
      <c r="G105" s="105">
        <f>SUM(G52:G104)</f>
        <v>18207</v>
      </c>
      <c r="H105" s="106">
        <f t="shared" si="22"/>
        <v>0.1</v>
      </c>
      <c r="I105" s="105">
        <f>SUM(I52:I104)</f>
        <v>18571.14</v>
      </c>
      <c r="J105" s="106">
        <f t="shared" si="23"/>
        <v>0.1</v>
      </c>
      <c r="K105" s="105">
        <f>SUM(K52:K104)</f>
        <v>18942.5628</v>
      </c>
      <c r="L105" s="106">
        <f t="shared" si="24"/>
        <v>0.1</v>
      </c>
      <c r="M105" s="105">
        <f>SUM(M52:M104)</f>
        <v>19321.414056000001</v>
      </c>
      <c r="N105" s="106">
        <f t="shared" si="25"/>
        <v>0.1</v>
      </c>
      <c r="O105" s="105">
        <f>SUM(O52:O104)</f>
        <v>19707.842337120004</v>
      </c>
      <c r="P105" s="106">
        <f t="shared" si="26"/>
        <v>0.10000000000000002</v>
      </c>
      <c r="Q105" s="105">
        <f>SUM(Q52:Q104)</f>
        <v>20101.999183862405</v>
      </c>
      <c r="R105" s="106">
        <f t="shared" si="27"/>
        <v>0.1</v>
      </c>
      <c r="S105" s="105">
        <f>SUM(S52:S104)</f>
        <v>20504.039167539653</v>
      </c>
      <c r="T105" s="106">
        <f t="shared" si="28"/>
        <v>0.10000000000000002</v>
      </c>
      <c r="U105" s="105">
        <f>SUM(U52:U104)</f>
        <v>20914.119950890446</v>
      </c>
      <c r="V105" s="106">
        <f t="shared" si="29"/>
        <v>0.1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157500</v>
      </c>
      <c r="D107" s="106">
        <f>IFERROR(C107/C$28,0)</f>
        <v>0.9</v>
      </c>
      <c r="E107" s="105">
        <f>E28-E33-E46-E105</f>
        <v>160650</v>
      </c>
      <c r="F107" s="106">
        <f>IFERROR(E107/E$28,0)</f>
        <v>0.9</v>
      </c>
      <c r="G107" s="105">
        <f>G28-G33-G46-G105</f>
        <v>163863</v>
      </c>
      <c r="H107" s="106">
        <f>IFERROR(G107/G$28,0)</f>
        <v>0.9</v>
      </c>
      <c r="I107" s="105">
        <f>I28-I33-I46-I105</f>
        <v>167140.26</v>
      </c>
      <c r="J107" s="106">
        <f>IFERROR(I107/I$28,0)</f>
        <v>0.90000000000000013</v>
      </c>
      <c r="K107" s="105">
        <f>K28-K33-K46-K105</f>
        <v>170483.06520000001</v>
      </c>
      <c r="L107" s="106">
        <f>IFERROR(K107/K$28,0)</f>
        <v>0.9</v>
      </c>
      <c r="M107" s="105">
        <f>M28-M33-M46-M105</f>
        <v>173892.72650399999</v>
      </c>
      <c r="N107" s="106">
        <f>IFERROR(M107/M$28,0)</f>
        <v>0.89999999999999991</v>
      </c>
      <c r="O107" s="105">
        <f>O28-O33-O46-O105</f>
        <v>177370.58103408001</v>
      </c>
      <c r="P107" s="106">
        <f>IFERROR(O107/O$28,0)</f>
        <v>0.9</v>
      </c>
      <c r="Q107" s="105">
        <f>Q28-Q33-Q46-Q105</f>
        <v>180917.99265476162</v>
      </c>
      <c r="R107" s="106">
        <f>IFERROR(Q107/Q$28,0)</f>
        <v>0.89999999999999991</v>
      </c>
      <c r="S107" s="105">
        <f>S28-S33-S46-S105</f>
        <v>184536.35250785685</v>
      </c>
      <c r="T107" s="106">
        <f>IFERROR(S107/S$28,0)</f>
        <v>0.9</v>
      </c>
      <c r="U107" s="105">
        <f>U28-U33-U46-U105</f>
        <v>188227.079558014</v>
      </c>
      <c r="V107" s="106">
        <f>IFERROR(U107/U$28,0)</f>
        <v>0.89999999999999991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17500</v>
      </c>
      <c r="D111" s="103">
        <f t="shared" ref="D111:D116" si="31">IFERROR(C111/C$28,0)</f>
        <v>0.1</v>
      </c>
      <c r="E111" s="102">
        <f>E59</f>
        <v>17850</v>
      </c>
      <c r="F111" s="103">
        <f t="shared" ref="F111:F116" si="32">IFERROR(E111/E$28,0)</f>
        <v>0.1</v>
      </c>
      <c r="G111" s="102">
        <f>G59</f>
        <v>18207</v>
      </c>
      <c r="H111" s="103">
        <f t="shared" ref="H111:H116" si="33">IFERROR(G111/G$28,0)</f>
        <v>0.1</v>
      </c>
      <c r="I111" s="102">
        <f>I59</f>
        <v>18571.14</v>
      </c>
      <c r="J111" s="103">
        <f t="shared" ref="J111:J116" si="34">IFERROR(I111/I$28,0)</f>
        <v>0.1</v>
      </c>
      <c r="K111" s="102">
        <f>K59</f>
        <v>18942.5628</v>
      </c>
      <c r="L111" s="103">
        <f t="shared" ref="L111:L116" si="35">IFERROR(K111/K$28,0)</f>
        <v>0.1</v>
      </c>
      <c r="M111" s="102">
        <f>M59</f>
        <v>19321.414056000001</v>
      </c>
      <c r="N111" s="103">
        <f t="shared" ref="N111:N116" si="36">IFERROR(M111/M$28,0)</f>
        <v>0.1</v>
      </c>
      <c r="O111" s="102">
        <f>O59</f>
        <v>19707.842337120004</v>
      </c>
      <c r="P111" s="103">
        <f t="shared" ref="P111:P116" si="37">IFERROR(O111/O$28,0)</f>
        <v>0.10000000000000002</v>
      </c>
      <c r="Q111" s="102">
        <f>Q59</f>
        <v>20101.999183862405</v>
      </c>
      <c r="R111" s="103">
        <f t="shared" ref="R111:R116" si="38">IFERROR(Q111/Q$28,0)</f>
        <v>0.1</v>
      </c>
      <c r="S111" s="102">
        <f>S59</f>
        <v>20504.039167539653</v>
      </c>
      <c r="T111" s="103">
        <f t="shared" ref="T111:T116" si="39">IFERROR(S111/S$28,0)</f>
        <v>0.10000000000000002</v>
      </c>
      <c r="U111" s="102">
        <f>U59</f>
        <v>20914.119950890446</v>
      </c>
      <c r="V111" s="103">
        <f t="shared" ref="V111:V116" si="40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17500</v>
      </c>
      <c r="D116" s="106">
        <f t="shared" si="31"/>
        <v>0.1</v>
      </c>
      <c r="E116" s="108">
        <f>SUM(E111:E115)</f>
        <v>17850</v>
      </c>
      <c r="F116" s="106">
        <f t="shared" si="32"/>
        <v>0.1</v>
      </c>
      <c r="G116" s="108">
        <f>SUM(G111:G115)</f>
        <v>18207</v>
      </c>
      <c r="H116" s="106">
        <f t="shared" si="33"/>
        <v>0.1</v>
      </c>
      <c r="I116" s="108">
        <f>SUM(I111:I115)</f>
        <v>18571.14</v>
      </c>
      <c r="J116" s="106">
        <f t="shared" si="34"/>
        <v>0.1</v>
      </c>
      <c r="K116" s="108">
        <f>SUM(K111:K115)</f>
        <v>18942.5628</v>
      </c>
      <c r="L116" s="106">
        <f t="shared" si="35"/>
        <v>0.1</v>
      </c>
      <c r="M116" s="108">
        <f>SUM(M111:M115)</f>
        <v>19321.414056000001</v>
      </c>
      <c r="N116" s="106">
        <f t="shared" si="36"/>
        <v>0.1</v>
      </c>
      <c r="O116" s="108">
        <f>SUM(O111:O115)</f>
        <v>19707.842337120004</v>
      </c>
      <c r="P116" s="106">
        <f t="shared" si="37"/>
        <v>0.10000000000000002</v>
      </c>
      <c r="Q116" s="108">
        <f>SUM(Q111:Q115)</f>
        <v>20101.999183862405</v>
      </c>
      <c r="R116" s="106">
        <f t="shared" si="38"/>
        <v>0.1</v>
      </c>
      <c r="S116" s="108">
        <f>SUM(S111:S115)</f>
        <v>20504.039167539653</v>
      </c>
      <c r="T116" s="106">
        <f t="shared" si="39"/>
        <v>0.10000000000000002</v>
      </c>
      <c r="U116" s="108">
        <f>SUM(U111:U115)</f>
        <v>20914.119950890446</v>
      </c>
      <c r="V116" s="106">
        <f t="shared" si="40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9.664062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Panda Express (Mango)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f>+C8</f>
        <v>285</v>
      </c>
      <c r="F8" s="38"/>
      <c r="G8" s="134">
        <f>+E8</f>
        <v>285</v>
      </c>
      <c r="H8" s="38"/>
      <c r="I8" s="134">
        <f>+G8</f>
        <v>285</v>
      </c>
      <c r="J8" s="38"/>
      <c r="K8" s="134">
        <f>+I8</f>
        <v>285</v>
      </c>
      <c r="L8" s="38"/>
      <c r="M8" s="134">
        <f>+K8</f>
        <v>285</v>
      </c>
      <c r="N8" s="38"/>
      <c r="O8" s="134">
        <f>+M8</f>
        <v>285</v>
      </c>
      <c r="P8" s="38"/>
      <c r="Q8" s="134">
        <f>+O8</f>
        <v>285</v>
      </c>
      <c r="R8" s="38"/>
      <c r="S8" s="134">
        <f>+Q8</f>
        <v>285</v>
      </c>
      <c r="T8" s="38"/>
      <c r="U8" s="134">
        <f>+S8</f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687.19999999999993</v>
      </c>
      <c r="D10" s="248"/>
      <c r="E10" s="247">
        <v>761.11151001651467</v>
      </c>
      <c r="F10" s="248"/>
      <c r="G10" s="247">
        <v>765.58924485125863</v>
      </c>
      <c r="H10" s="248"/>
      <c r="I10" s="247">
        <v>770.10611779787769</v>
      </c>
      <c r="J10" s="248"/>
      <c r="K10" s="247">
        <v>775.70783436323597</v>
      </c>
      <c r="L10" s="248"/>
      <c r="M10" s="247">
        <v>780.3057799943407</v>
      </c>
      <c r="N10" s="248"/>
      <c r="O10" s="247">
        <v>784.94374206017062</v>
      </c>
      <c r="P10" s="248"/>
      <c r="Q10" s="247">
        <v>789.62200676284931</v>
      </c>
      <c r="R10" s="248"/>
      <c r="S10" s="247">
        <v>795.39716771656686</v>
      </c>
      <c r="T10" s="248"/>
      <c r="U10" s="247">
        <v>800.1590156610423</v>
      </c>
      <c r="V10" s="24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7.29</v>
      </c>
      <c r="D12" s="38"/>
      <c r="E12" s="135">
        <v>7.33</v>
      </c>
      <c r="F12" s="38"/>
      <c r="G12" s="135">
        <v>7.36</v>
      </c>
      <c r="H12" s="38"/>
      <c r="I12" s="135">
        <v>7.39</v>
      </c>
      <c r="J12" s="38"/>
      <c r="K12" s="135">
        <v>7.41</v>
      </c>
      <c r="L12" s="38"/>
      <c r="M12" s="135">
        <v>7.44</v>
      </c>
      <c r="N12" s="38"/>
      <c r="O12" s="135">
        <v>7.47</v>
      </c>
      <c r="P12" s="38"/>
      <c r="Q12" s="135">
        <v>7.5</v>
      </c>
      <c r="R12" s="38"/>
      <c r="S12" s="135">
        <v>7.52</v>
      </c>
      <c r="T12" s="38"/>
      <c r="U12" s="135">
        <v>7.55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1427761.0799999998</v>
      </c>
      <c r="D14" s="245"/>
      <c r="E14" s="243">
        <v>1590000</v>
      </c>
      <c r="F14" s="245"/>
      <c r="G14" s="243">
        <f>E14*1.01</f>
        <v>1605900</v>
      </c>
      <c r="H14" s="245"/>
      <c r="I14" s="243">
        <f>G14*1.01</f>
        <v>1621959</v>
      </c>
      <c r="J14" s="245"/>
      <c r="K14" s="243">
        <f>I14*1.01</f>
        <v>1638178.59</v>
      </c>
      <c r="L14" s="245"/>
      <c r="M14" s="243">
        <f>K14*1.01</f>
        <v>1654560.3759000001</v>
      </c>
      <c r="N14" s="245"/>
      <c r="O14" s="243">
        <f>M14*1.01</f>
        <v>1671105.9796590002</v>
      </c>
      <c r="P14" s="245"/>
      <c r="Q14" s="243">
        <f>O14*1.01</f>
        <v>1687817.0394555903</v>
      </c>
      <c r="R14" s="245"/>
      <c r="S14" s="243">
        <f>Q14*1.01</f>
        <v>1704695.2098501462</v>
      </c>
      <c r="T14" s="245"/>
      <c r="U14" s="243">
        <f>S14*1.01</f>
        <v>1721742.1619486476</v>
      </c>
      <c r="V14" s="245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0">
        <v>1232443.3642559999</v>
      </c>
      <c r="D19" s="103">
        <f>IFERROR(C19/C$28,0)</f>
        <v>0.86320000000000008</v>
      </c>
      <c r="E19" s="240">
        <v>722336.99999999988</v>
      </c>
      <c r="F19" s="103">
        <f>IFERROR(E19/E$28,0)</f>
        <v>0.45429999999999993</v>
      </c>
      <c r="G19" s="240">
        <v>721090.44</v>
      </c>
      <c r="H19" s="103">
        <f>IFERROR(G19/G$28,0)</f>
        <v>0.44902574257425737</v>
      </c>
      <c r="I19" s="240">
        <v>719662.01579999994</v>
      </c>
      <c r="J19" s="103">
        <f>IFERROR(I19/I$28,0)</f>
        <v>0.4436992647779629</v>
      </c>
      <c r="K19" s="240">
        <v>718046.52078599995</v>
      </c>
      <c r="L19" s="103">
        <f>IFERROR(K19/K$28,0)</f>
        <v>0.43832004957774473</v>
      </c>
      <c r="M19" s="240">
        <v>716238.62851841992</v>
      </c>
      <c r="N19" s="103">
        <f>IFERROR(M19/M$28,0)</f>
        <v>0.43288757482108864</v>
      </c>
      <c r="O19" s="240">
        <v>714232.89017865527</v>
      </c>
      <c r="P19" s="103">
        <f>IFERROR(O19/O$28,0)</f>
        <v>0.42740131318565389</v>
      </c>
      <c r="Q19" s="240">
        <v>712023.73196299421</v>
      </c>
      <c r="R19" s="103">
        <f>IFERROR(Q19/Q$28,0)</f>
        <v>0.42186073212808617</v>
      </c>
      <c r="S19" s="240">
        <v>709605.45242282737</v>
      </c>
      <c r="T19" s="103">
        <f>IFERROR(S19/S$28,0)</f>
        <v>0.41626529383232463</v>
      </c>
      <c r="U19" s="240">
        <v>706972.21975006291</v>
      </c>
      <c r="V19" s="103">
        <f>IFERROR(U19/U$28,0)</f>
        <v>0.41061445515739714</v>
      </c>
    </row>
    <row r="20" spans="1:24" ht="12.75" customHeight="1" x14ac:dyDescent="0.3">
      <c r="A20" s="38" t="s">
        <v>238</v>
      </c>
      <c r="B20" s="50"/>
      <c r="C20" s="136">
        <v>176756.821704</v>
      </c>
      <c r="D20" s="103">
        <f>IFERROR(C20/C$28,0)</f>
        <v>0.12380000000000002</v>
      </c>
      <c r="E20" s="136">
        <v>846993.00000000012</v>
      </c>
      <c r="F20" s="103">
        <f>IFERROR(E20/E$28,0)</f>
        <v>0.53270000000000006</v>
      </c>
      <c r="G20" s="136">
        <v>863932.8600000001</v>
      </c>
      <c r="H20" s="103">
        <f>IFERROR(G20/G$28,0)</f>
        <v>0.53797425742574267</v>
      </c>
      <c r="I20" s="136">
        <v>881211.51720000012</v>
      </c>
      <c r="J20" s="103">
        <f>IFERROR(I20/I$28,0)</f>
        <v>0.54330073522203715</v>
      </c>
      <c r="K20" s="136">
        <v>898835.74754400016</v>
      </c>
      <c r="L20" s="103">
        <f>IFERROR(K20/K$28,0)</f>
        <v>0.54867995042225526</v>
      </c>
      <c r="M20" s="136">
        <v>916812.46249488019</v>
      </c>
      <c r="N20" s="103">
        <f>IFERROR(M20/M$28,0)</f>
        <v>0.55411242517891124</v>
      </c>
      <c r="O20" s="136">
        <v>935148.71174477786</v>
      </c>
      <c r="P20" s="103">
        <f>IFERROR(O20/O$28,0)</f>
        <v>0.5595986868143461</v>
      </c>
      <c r="Q20" s="136">
        <v>953851.68597967341</v>
      </c>
      <c r="R20" s="103">
        <f>IFERROR(Q20/Q$28,0)</f>
        <v>0.56513926787191382</v>
      </c>
      <c r="S20" s="136">
        <v>972928.71969926695</v>
      </c>
      <c r="T20" s="103">
        <f>IFERROR(S20/S$28,0)</f>
        <v>0.57073470616767541</v>
      </c>
      <c r="U20" s="136">
        <v>992387.29409325228</v>
      </c>
      <c r="V20" s="103">
        <f>IFERROR(U20/U$28,0)</f>
        <v>0.57638554484260285</v>
      </c>
    </row>
    <row r="21" spans="1:24" ht="12.75" customHeight="1" x14ac:dyDescent="0.3">
      <c r="A21" s="238" t="s">
        <v>235</v>
      </c>
      <c r="B21" s="239"/>
      <c r="C21" s="136">
        <v>18560.894039999996</v>
      </c>
      <c r="D21" s="103">
        <f>IFERROR(C21/C$28,0)</f>
        <v>1.2999999999999998E-2</v>
      </c>
      <c r="E21" s="136">
        <v>20670</v>
      </c>
      <c r="F21" s="103">
        <f>IFERROR(E21/E$28,0)</f>
        <v>1.2999999999999999E-2</v>
      </c>
      <c r="G21" s="136">
        <v>20876.7</v>
      </c>
      <c r="H21" s="103">
        <f>IFERROR(G21/G$28,0)</f>
        <v>1.3000000000000001E-2</v>
      </c>
      <c r="I21" s="136">
        <v>21085.467000000001</v>
      </c>
      <c r="J21" s="103">
        <f>IFERROR(I21/I$28,0)</f>
        <v>1.3000000000000001E-2</v>
      </c>
      <c r="K21" s="136">
        <v>21296.321670000001</v>
      </c>
      <c r="L21" s="103">
        <f>IFERROR(K21/K$28,0)</f>
        <v>1.2999999999999999E-2</v>
      </c>
      <c r="M21" s="136">
        <v>21509.284886699999</v>
      </c>
      <c r="N21" s="103">
        <f>IFERROR(M21/M$28,0)</f>
        <v>1.2999999999999998E-2</v>
      </c>
      <c r="O21" s="136">
        <v>21724.377735567003</v>
      </c>
      <c r="P21" s="103">
        <f>IFERROR(O21/O$28,0)</f>
        <v>1.2999999999999999E-2</v>
      </c>
      <c r="Q21" s="136">
        <v>21941.621512922673</v>
      </c>
      <c r="R21" s="103">
        <f>IFERROR(Q21/Q$28,0)</f>
        <v>1.2999999999999999E-2</v>
      </c>
      <c r="S21" s="136">
        <v>22161.037728051899</v>
      </c>
      <c r="T21" s="103">
        <f>IFERROR(S21/S$28,0)</f>
        <v>1.2999999999999999E-2</v>
      </c>
      <c r="U21" s="136">
        <v>22382.648105332417</v>
      </c>
      <c r="V21" s="103">
        <f>IFERROR(U21/U$28,0)</f>
        <v>1.2999999999999999E-2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1427761.0799999998</v>
      </c>
      <c r="D28" s="106">
        <f t="shared" si="0"/>
        <v>1</v>
      </c>
      <c r="E28" s="105">
        <f>SUM(E19:E27)</f>
        <v>1590000</v>
      </c>
      <c r="F28" s="106">
        <f t="shared" si="1"/>
        <v>1</v>
      </c>
      <c r="G28" s="105">
        <f>SUM(G19:G27)</f>
        <v>1605900</v>
      </c>
      <c r="H28" s="106">
        <f t="shared" si="2"/>
        <v>1</v>
      </c>
      <c r="I28" s="105">
        <f>SUM(I19:I27)</f>
        <v>1621959</v>
      </c>
      <c r="J28" s="106">
        <f t="shared" si="3"/>
        <v>1</v>
      </c>
      <c r="K28" s="105">
        <f>SUM(K19:K27)</f>
        <v>1638178.59</v>
      </c>
      <c r="L28" s="106">
        <f t="shared" si="4"/>
        <v>1</v>
      </c>
      <c r="M28" s="105">
        <f>SUM(M19:M27)</f>
        <v>1654560.3759000003</v>
      </c>
      <c r="N28" s="106">
        <f t="shared" si="5"/>
        <v>1</v>
      </c>
      <c r="O28" s="105">
        <f>SUM(O19:O27)</f>
        <v>1671105.9796590002</v>
      </c>
      <c r="P28" s="106">
        <f t="shared" si="6"/>
        <v>1</v>
      </c>
      <c r="Q28" s="105">
        <f>SUM(Q19:Q27)</f>
        <v>1687817.0394555903</v>
      </c>
      <c r="R28" s="106">
        <f t="shared" si="7"/>
        <v>1</v>
      </c>
      <c r="S28" s="105">
        <f>SUM(S19:S27)</f>
        <v>1704695.2098501462</v>
      </c>
      <c r="T28" s="106">
        <f t="shared" si="8"/>
        <v>1</v>
      </c>
      <c r="U28" s="105">
        <f>SUM(U19:U27)</f>
        <v>1721742.1619486476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456883.54559999995</v>
      </c>
      <c r="D31" s="103">
        <f>IFERROR(C31/C$28,0)</f>
        <v>0.32</v>
      </c>
      <c r="E31" s="216">
        <v>508800</v>
      </c>
      <c r="F31" s="103">
        <f>IFERROR(E31/E$28,0)</f>
        <v>0.32</v>
      </c>
      <c r="G31" s="216">
        <v>513888</v>
      </c>
      <c r="H31" s="103">
        <f>IFERROR(G31/G$28,0)</f>
        <v>0.32</v>
      </c>
      <c r="I31" s="216">
        <v>519026.88</v>
      </c>
      <c r="J31" s="103">
        <f>IFERROR(I31/I$28,0)</f>
        <v>0.32</v>
      </c>
      <c r="K31" s="216">
        <v>524217.14880000002</v>
      </c>
      <c r="L31" s="103">
        <f>IFERROR(K31/K$28,0)</f>
        <v>0.32</v>
      </c>
      <c r="M31" s="216">
        <v>529459.32028800005</v>
      </c>
      <c r="N31" s="103">
        <f>IFERROR(M31/M$28,0)</f>
        <v>0.31999999999999995</v>
      </c>
      <c r="O31" s="216">
        <v>534753.91349088005</v>
      </c>
      <c r="P31" s="103">
        <f>IFERROR(O31/O$28,0)</f>
        <v>0.32</v>
      </c>
      <c r="Q31" s="216">
        <v>540101.45262578886</v>
      </c>
      <c r="R31" s="103">
        <f>IFERROR(Q31/Q$28,0)</f>
        <v>0.32</v>
      </c>
      <c r="S31" s="216">
        <v>545502.46715204674</v>
      </c>
      <c r="T31" s="103">
        <f>IFERROR(S31/S$28,0)</f>
        <v>0.31999999999999995</v>
      </c>
      <c r="U31" s="216">
        <v>550957.49182356719</v>
      </c>
      <c r="V31" s="103">
        <f>IFERROR(U31/U$28,0)</f>
        <v>0.32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456883.54559999995</v>
      </c>
      <c r="D33" s="106">
        <f>IFERROR(C33/C$28,0)</f>
        <v>0.32</v>
      </c>
      <c r="E33" s="105">
        <f>SUM(E31:E32)</f>
        <v>508800</v>
      </c>
      <c r="F33" s="106">
        <f>IFERROR(E33/E$28,0)</f>
        <v>0.32</v>
      </c>
      <c r="G33" s="105">
        <f>SUM(G31:G32)</f>
        <v>513888</v>
      </c>
      <c r="H33" s="106">
        <f>IFERROR(G33/G$28,0)</f>
        <v>0.32</v>
      </c>
      <c r="I33" s="105">
        <f>SUM(I31:I32)</f>
        <v>519026.88</v>
      </c>
      <c r="J33" s="106">
        <f>IFERROR(I33/I$28,0)</f>
        <v>0.32</v>
      </c>
      <c r="K33" s="105">
        <f>SUM(K31:K32)</f>
        <v>524217.14880000002</v>
      </c>
      <c r="L33" s="106">
        <f>IFERROR(K33/K$28,0)</f>
        <v>0.32</v>
      </c>
      <c r="M33" s="105">
        <f>SUM(M31:M32)</f>
        <v>529459.32028800005</v>
      </c>
      <c r="N33" s="106">
        <f>IFERROR(M33/M$28,0)</f>
        <v>0.31999999999999995</v>
      </c>
      <c r="O33" s="105">
        <f>SUM(O31:O32)</f>
        <v>534753.91349088005</v>
      </c>
      <c r="P33" s="106">
        <f>IFERROR(O33/O$28,0)</f>
        <v>0.32</v>
      </c>
      <c r="Q33" s="105">
        <f>SUM(Q31:Q32)</f>
        <v>540101.45262578886</v>
      </c>
      <c r="R33" s="106">
        <f>IFERROR(Q33/Q$28,0)</f>
        <v>0.32</v>
      </c>
      <c r="S33" s="105">
        <f>SUM(S31:S32)</f>
        <v>545502.46715204674</v>
      </c>
      <c r="T33" s="106">
        <f>IFERROR(S33/S$28,0)</f>
        <v>0.31999999999999995</v>
      </c>
      <c r="U33" s="105">
        <f>SUM(U31:U32)</f>
        <v>550957.49182356719</v>
      </c>
      <c r="V33" s="106">
        <f>IFERROR(U33/U$28,0)</f>
        <v>0.32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55789</v>
      </c>
      <c r="D36" s="103">
        <f t="shared" ref="D36:D46" si="10">IFERROR(C36/C$28,0)</f>
        <v>3.9074464755685878E-2</v>
      </c>
      <c r="E36" s="216">
        <v>57183.724999999999</v>
      </c>
      <c r="F36" s="103">
        <f t="shared" ref="F36:F46" si="11">IFERROR(E36/E$28,0)</f>
        <v>3.5964606918238995E-2</v>
      </c>
      <c r="G36" s="216">
        <v>58613.318124999991</v>
      </c>
      <c r="H36" s="103">
        <f t="shared" ref="H36:H46" si="12">IFERROR(G36/G$28,0)</f>
        <v>3.6498734743757387E-2</v>
      </c>
      <c r="I36" s="216">
        <v>60078.651078124982</v>
      </c>
      <c r="J36" s="103">
        <f t="shared" ref="J36:J46" si="13">IFERROR(I36/I$28,0)</f>
        <v>3.7040795160743878E-2</v>
      </c>
      <c r="K36" s="216">
        <v>61580.617355078102</v>
      </c>
      <c r="L36" s="103">
        <f t="shared" ref="L36:L46" si="14">IFERROR(K36/K$28,0)</f>
        <v>3.7590905979962841E-2</v>
      </c>
      <c r="M36" s="216">
        <v>63120.132788955052</v>
      </c>
      <c r="N36" s="103">
        <f t="shared" ref="N36:N46" si="15">IFERROR(M36/M$28,0)</f>
        <v>3.8149186761843472E-2</v>
      </c>
      <c r="O36" s="216">
        <v>64698.136108678926</v>
      </c>
      <c r="P36" s="103">
        <f t="shared" ref="P36:P46" si="16">IFERROR(O36/O$28,0)</f>
        <v>3.8715758842464913E-2</v>
      </c>
      <c r="Q36" s="216">
        <v>66315.589511395898</v>
      </c>
      <c r="R36" s="103">
        <f t="shared" ref="R36:R46" si="17">IFERROR(Q36/Q$28,0)</f>
        <v>3.9290745359927257E-2</v>
      </c>
      <c r="S36" s="216">
        <v>67973.479249180789</v>
      </c>
      <c r="T36" s="103">
        <f t="shared" ref="T36:T46" si="18">IFERROR(S36/S$28,0)</f>
        <v>3.9874271281114294E-2</v>
      </c>
      <c r="U36" s="216">
        <v>69672.816230410303</v>
      </c>
      <c r="V36" s="103">
        <f t="shared" ref="V36:V46" si="19">IFERROR(U36/U$28,0)</f>
        <v>4.0466463428853613E-2</v>
      </c>
    </row>
    <row r="37" spans="1:22" ht="12.75" customHeight="1" x14ac:dyDescent="0.3">
      <c r="A37" s="38" t="s">
        <v>23</v>
      </c>
      <c r="B37" s="50"/>
      <c r="C37" s="216">
        <v>188361</v>
      </c>
      <c r="D37" s="103">
        <f t="shared" si="10"/>
        <v>0.13192753510272182</v>
      </c>
      <c r="E37" s="216">
        <v>209457.43200000003</v>
      </c>
      <c r="F37" s="103">
        <f t="shared" si="11"/>
        <v>0.13173423396226416</v>
      </c>
      <c r="G37" s="216">
        <v>216788.44212000002</v>
      </c>
      <c r="H37" s="103">
        <f t="shared" si="12"/>
        <v>0.13499498232766674</v>
      </c>
      <c r="I37" s="216">
        <v>223725.67226784004</v>
      </c>
      <c r="J37" s="103">
        <f t="shared" si="13"/>
        <v>0.13793546709123969</v>
      </c>
      <c r="K37" s="216">
        <v>229318.81407453603</v>
      </c>
      <c r="L37" s="103">
        <f t="shared" si="14"/>
        <v>0.13998401363219867</v>
      </c>
      <c r="M37" s="216">
        <v>235051.78442639942</v>
      </c>
      <c r="N37" s="103">
        <f t="shared" si="15"/>
        <v>0.14206298413168675</v>
      </c>
      <c r="O37" s="216">
        <v>240928.07903705939</v>
      </c>
      <c r="P37" s="103">
        <f t="shared" si="16"/>
        <v>0.14417283043067219</v>
      </c>
      <c r="Q37" s="216">
        <v>246951.28101298586</v>
      </c>
      <c r="R37" s="103">
        <f t="shared" si="17"/>
        <v>0.14631401108063266</v>
      </c>
      <c r="S37" s="216">
        <v>253125.06303831047</v>
      </c>
      <c r="T37" s="103">
        <f t="shared" si="18"/>
        <v>0.14848699144321631</v>
      </c>
      <c r="U37" s="216">
        <v>259453.18961426822</v>
      </c>
      <c r="V37" s="103">
        <f t="shared" si="19"/>
        <v>0.15069224379138288</v>
      </c>
    </row>
    <row r="38" spans="1:22" ht="12.75" customHeight="1" x14ac:dyDescent="0.3">
      <c r="A38" s="38" t="s">
        <v>24</v>
      </c>
      <c r="B38" s="50"/>
      <c r="C38" s="216">
        <v>20275</v>
      </c>
      <c r="D38" s="103">
        <f t="shared" si="10"/>
        <v>1.4200555179722367E-2</v>
      </c>
      <c r="E38" s="216">
        <v>22545.800000000003</v>
      </c>
      <c r="F38" s="103">
        <f t="shared" si="11"/>
        <v>1.4179748427672959E-2</v>
      </c>
      <c r="G38" s="216">
        <v>23334.903000000002</v>
      </c>
      <c r="H38" s="103">
        <f t="shared" si="12"/>
        <v>1.453073229964506E-2</v>
      </c>
      <c r="I38" s="216">
        <v>24081.619896000004</v>
      </c>
      <c r="J38" s="103">
        <f t="shared" si="13"/>
        <v>1.484724330023139E-2</v>
      </c>
      <c r="K38" s="216">
        <v>24683.660393400001</v>
      </c>
      <c r="L38" s="103">
        <f t="shared" si="14"/>
        <v>1.506774691360116E-2</v>
      </c>
      <c r="M38" s="216">
        <v>25300.751903234999</v>
      </c>
      <c r="N38" s="103">
        <f t="shared" si="15"/>
        <v>1.5291525333110085E-2</v>
      </c>
      <c r="O38" s="216">
        <v>25933.270700815872</v>
      </c>
      <c r="P38" s="103">
        <f t="shared" si="16"/>
        <v>1.5518627194492908E-2</v>
      </c>
      <c r="Q38" s="216">
        <v>26581.602468336267</v>
      </c>
      <c r="R38" s="103">
        <f t="shared" si="17"/>
        <v>1.5749101855797254E-2</v>
      </c>
      <c r="S38" s="216">
        <v>27246.142530044672</v>
      </c>
      <c r="T38" s="103">
        <f t="shared" si="18"/>
        <v>1.5982999408111074E-2</v>
      </c>
      <c r="U38" s="216">
        <v>27927.296093295787</v>
      </c>
      <c r="V38" s="103">
        <f t="shared" si="19"/>
        <v>1.6220370686449357E-2</v>
      </c>
    </row>
    <row r="39" spans="1:22" ht="12.75" customHeight="1" x14ac:dyDescent="0.3">
      <c r="A39" s="38" t="s">
        <v>28</v>
      </c>
      <c r="B39" s="50"/>
      <c r="C39" s="216">
        <v>36509</v>
      </c>
      <c r="D39" s="103">
        <f t="shared" si="10"/>
        <v>2.5570804885646555E-2</v>
      </c>
      <c r="E39" s="216">
        <v>40598.008000000002</v>
      </c>
      <c r="F39" s="103">
        <f t="shared" si="11"/>
        <v>2.5533338364779876E-2</v>
      </c>
      <c r="G39" s="216">
        <v>42018.938279999995</v>
      </c>
      <c r="H39" s="103">
        <f t="shared" si="12"/>
        <v>2.616535169064076E-2</v>
      </c>
      <c r="I39" s="216">
        <v>43363.544304959993</v>
      </c>
      <c r="J39" s="103">
        <f t="shared" si="13"/>
        <v>2.6735290044298279E-2</v>
      </c>
      <c r="K39" s="216">
        <v>44447.632912583991</v>
      </c>
      <c r="L39" s="103">
        <f t="shared" si="14"/>
        <v>2.713234880733241E-2</v>
      </c>
      <c r="M39" s="216">
        <v>45558.82373539859</v>
      </c>
      <c r="N39" s="103">
        <f t="shared" si="15"/>
        <v>2.7535304482688826E-2</v>
      </c>
      <c r="O39" s="216">
        <v>46697.794328783551</v>
      </c>
      <c r="P39" s="103">
        <f t="shared" si="16"/>
        <v>2.7944244648273317E-2</v>
      </c>
      <c r="Q39" s="216">
        <v>47865.239187003135</v>
      </c>
      <c r="R39" s="103">
        <f t="shared" si="17"/>
        <v>2.8359258182653606E-2</v>
      </c>
      <c r="S39" s="216">
        <v>49061.870166678207</v>
      </c>
      <c r="T39" s="103">
        <f t="shared" si="18"/>
        <v>2.8780435284376182E-2</v>
      </c>
      <c r="U39" s="216">
        <v>50288.416920845157</v>
      </c>
      <c r="V39" s="103">
        <f t="shared" si="19"/>
        <v>2.9207867491569884E-2</v>
      </c>
    </row>
    <row r="40" spans="1:22" ht="12.75" customHeight="1" x14ac:dyDescent="0.3">
      <c r="A40" s="38" t="s">
        <v>25</v>
      </c>
      <c r="B40" s="50"/>
      <c r="C40" s="216">
        <v>6917.8360000000002</v>
      </c>
      <c r="D40" s="103">
        <f t="shared" si="10"/>
        <v>4.8452336297050494E-3</v>
      </c>
      <c r="E40" s="216">
        <v>7090.7819</v>
      </c>
      <c r="F40" s="103">
        <f t="shared" si="11"/>
        <v>4.4596112578616353E-3</v>
      </c>
      <c r="G40" s="216">
        <v>7268.0514474999991</v>
      </c>
      <c r="H40" s="103">
        <f t="shared" si="12"/>
        <v>4.525843108225916E-3</v>
      </c>
      <c r="I40" s="216">
        <v>7449.7527336874973</v>
      </c>
      <c r="J40" s="103">
        <f t="shared" si="13"/>
        <v>4.5930585999322407E-3</v>
      </c>
      <c r="K40" s="216">
        <v>7635.9965520296846</v>
      </c>
      <c r="L40" s="103">
        <f t="shared" si="14"/>
        <v>4.6612723415153925E-3</v>
      </c>
      <c r="M40" s="216">
        <v>7826.8964658304267</v>
      </c>
      <c r="N40" s="103">
        <f t="shared" si="15"/>
        <v>4.7304991584685907E-3</v>
      </c>
      <c r="O40" s="216">
        <v>8022.5688774761866</v>
      </c>
      <c r="P40" s="103">
        <f t="shared" si="16"/>
        <v>4.8007540964656488E-3</v>
      </c>
      <c r="Q40" s="216">
        <v>8223.1330994130913</v>
      </c>
      <c r="R40" s="103">
        <f t="shared" si="17"/>
        <v>4.8720524246309797E-3</v>
      </c>
      <c r="S40" s="216">
        <v>8428.7114268984187</v>
      </c>
      <c r="T40" s="103">
        <f t="shared" si="18"/>
        <v>4.9444096388581733E-3</v>
      </c>
      <c r="U40" s="216">
        <v>8639.429212570878</v>
      </c>
      <c r="V40" s="103">
        <f t="shared" si="19"/>
        <v>5.0178414651778479E-3</v>
      </c>
    </row>
    <row r="41" spans="1:22" ht="12.75" customHeight="1" x14ac:dyDescent="0.3">
      <c r="A41" s="38" t="s">
        <v>26</v>
      </c>
      <c r="B41" s="50"/>
      <c r="C41" s="216">
        <v>23356.763999999999</v>
      </c>
      <c r="D41" s="103">
        <f t="shared" si="10"/>
        <v>1.6359014352737504E-2</v>
      </c>
      <c r="E41" s="216">
        <v>25972.721568000004</v>
      </c>
      <c r="F41" s="103">
        <f t="shared" si="11"/>
        <v>1.6335045011320756E-2</v>
      </c>
      <c r="G41" s="216">
        <v>26881.766822880003</v>
      </c>
      <c r="H41" s="103">
        <f t="shared" si="12"/>
        <v>1.6739377808630676E-2</v>
      </c>
      <c r="I41" s="216">
        <v>27741.983361212166</v>
      </c>
      <c r="J41" s="103">
        <f t="shared" si="13"/>
        <v>1.7103997919313722E-2</v>
      </c>
      <c r="K41" s="216">
        <v>28435.532945242467</v>
      </c>
      <c r="L41" s="103">
        <f t="shared" si="14"/>
        <v>1.7358017690392635E-2</v>
      </c>
      <c r="M41" s="216">
        <v>29146.421268873528</v>
      </c>
      <c r="N41" s="103">
        <f t="shared" si="15"/>
        <v>1.7615810032329156E-2</v>
      </c>
      <c r="O41" s="216">
        <v>29875.081800595362</v>
      </c>
      <c r="P41" s="103">
        <f t="shared" si="16"/>
        <v>1.7877430973403354E-2</v>
      </c>
      <c r="Q41" s="216">
        <v>30621.958845610246</v>
      </c>
      <c r="R41" s="103">
        <f t="shared" si="17"/>
        <v>1.8142937373998452E-2</v>
      </c>
      <c r="S41" s="216">
        <v>31387.507816750498</v>
      </c>
      <c r="T41" s="103">
        <f t="shared" si="18"/>
        <v>1.841238693895882E-2</v>
      </c>
      <c r="U41" s="216">
        <v>32172.195512169259</v>
      </c>
      <c r="V41" s="103">
        <f t="shared" si="19"/>
        <v>1.8685838230131476E-2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28287.795999999998</v>
      </c>
      <c r="D45" s="103">
        <f t="shared" si="10"/>
        <v>1.9812695832835001E-2</v>
      </c>
      <c r="E45" s="219">
        <v>30999.786709999997</v>
      </c>
      <c r="F45" s="103">
        <f t="shared" si="11"/>
        <v>1.9496721201257859E-2</v>
      </c>
      <c r="G45" s="219">
        <v>32031.026543349999</v>
      </c>
      <c r="H45" s="103">
        <f t="shared" si="12"/>
        <v>1.9945841299800735E-2</v>
      </c>
      <c r="I45" s="219">
        <v>33017.451829410951</v>
      </c>
      <c r="J45" s="103">
        <f t="shared" si="13"/>
        <v>2.0356526786072245E-2</v>
      </c>
      <c r="K45" s="219">
        <v>33842.888125146223</v>
      </c>
      <c r="L45" s="103">
        <f t="shared" si="14"/>
        <v>2.0658851441310938E-2</v>
      </c>
      <c r="M45" s="219">
        <v>34688.960328274872</v>
      </c>
      <c r="N45" s="103">
        <f t="shared" si="15"/>
        <v>2.0965666066676936E-2</v>
      </c>
      <c r="O45" s="219">
        <v>35556.184336481754</v>
      </c>
      <c r="P45" s="103">
        <f t="shared" si="16"/>
        <v>2.1277037344894917E-2</v>
      </c>
      <c r="Q45" s="219">
        <v>36445.088944893789</v>
      </c>
      <c r="R45" s="103">
        <f t="shared" si="17"/>
        <v>2.1593032949027015E-2</v>
      </c>
      <c r="S45" s="219">
        <v>37356.216168516126</v>
      </c>
      <c r="T45" s="103">
        <f t="shared" si="18"/>
        <v>2.1913721557180875E-2</v>
      </c>
      <c r="U45" s="219">
        <v>38290.121572729026</v>
      </c>
      <c r="V45" s="103">
        <f t="shared" si="19"/>
        <v>2.2239172867436038E-2</v>
      </c>
    </row>
    <row r="46" spans="1:22" ht="12.75" customHeight="1" x14ac:dyDescent="0.3">
      <c r="A46" s="26" t="s">
        <v>5</v>
      </c>
      <c r="B46" s="69"/>
      <c r="C46" s="105">
        <f>SUM(C36:C45)</f>
        <v>359496.39600000001</v>
      </c>
      <c r="D46" s="106">
        <f t="shared" si="10"/>
        <v>0.2517903037390542</v>
      </c>
      <c r="E46" s="105">
        <f>SUM(E36:E45)</f>
        <v>393848.25517799996</v>
      </c>
      <c r="F46" s="106">
        <f t="shared" si="11"/>
        <v>0.2477033051433962</v>
      </c>
      <c r="G46" s="105">
        <f>SUM(G36:G45)</f>
        <v>406936.44633873005</v>
      </c>
      <c r="H46" s="106">
        <f t="shared" si="12"/>
        <v>0.25340086327836731</v>
      </c>
      <c r="I46" s="105">
        <f>SUM(I36:I45)</f>
        <v>419458.67547123571</v>
      </c>
      <c r="J46" s="106">
        <f t="shared" si="13"/>
        <v>0.25861237890183147</v>
      </c>
      <c r="K46" s="105">
        <f>SUM(K36:K45)</f>
        <v>429945.14235801651</v>
      </c>
      <c r="L46" s="106">
        <f t="shared" si="14"/>
        <v>0.26245315680631409</v>
      </c>
      <c r="M46" s="105">
        <f>SUM(M36:M45)</f>
        <v>440693.77091696684</v>
      </c>
      <c r="N46" s="106">
        <f t="shared" si="15"/>
        <v>0.26635097596680379</v>
      </c>
      <c r="O46" s="105">
        <f>SUM(O36:O45)</f>
        <v>451711.11518989108</v>
      </c>
      <c r="P46" s="106">
        <f t="shared" si="16"/>
        <v>0.27030668353066728</v>
      </c>
      <c r="Q46" s="105">
        <f>SUM(Q36:Q45)</f>
        <v>463003.89306963829</v>
      </c>
      <c r="R46" s="106">
        <f t="shared" si="17"/>
        <v>0.27432113922666723</v>
      </c>
      <c r="S46" s="105">
        <f>SUM(S36:S45)</f>
        <v>474578.9903963792</v>
      </c>
      <c r="T46" s="106">
        <f t="shared" si="18"/>
        <v>0.27839521555181573</v>
      </c>
      <c r="U46" s="105">
        <f>SUM(U36:U45)</f>
        <v>486443.46515628864</v>
      </c>
      <c r="V46" s="106">
        <f t="shared" si="19"/>
        <v>0.28252979796100108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999.43275599999981</v>
      </c>
      <c r="D54" s="103">
        <f t="shared" si="20"/>
        <v>6.9999999999999999E-4</v>
      </c>
      <c r="E54" s="216">
        <v>1113</v>
      </c>
      <c r="F54" s="103">
        <f t="shared" si="21"/>
        <v>6.9999999999999999E-4</v>
      </c>
      <c r="G54" s="216">
        <v>1124.1299999999999</v>
      </c>
      <c r="H54" s="103">
        <f t="shared" si="22"/>
        <v>6.9999999999999988E-4</v>
      </c>
      <c r="I54" s="216">
        <v>1135.3713</v>
      </c>
      <c r="J54" s="103">
        <f t="shared" si="23"/>
        <v>6.9999999999999999E-4</v>
      </c>
      <c r="K54" s="216">
        <v>1146.725013</v>
      </c>
      <c r="L54" s="103">
        <f t="shared" si="24"/>
        <v>6.9999999999999999E-4</v>
      </c>
      <c r="M54" s="216">
        <v>1158.1922631300001</v>
      </c>
      <c r="N54" s="103">
        <f t="shared" si="25"/>
        <v>6.9999999999999988E-4</v>
      </c>
      <c r="O54" s="216">
        <v>1169.7741857613</v>
      </c>
      <c r="P54" s="103">
        <f t="shared" si="26"/>
        <v>6.9999999999999999E-4</v>
      </c>
      <c r="Q54" s="216">
        <v>1181.471927618913</v>
      </c>
      <c r="R54" s="103">
        <f t="shared" si="27"/>
        <v>6.9999999999999988E-4</v>
      </c>
      <c r="S54" s="216">
        <v>1193.2866468951024</v>
      </c>
      <c r="T54" s="103">
        <f t="shared" si="28"/>
        <v>6.9999999999999999E-4</v>
      </c>
      <c r="U54" s="216">
        <v>1205.2195133640532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>
        <v>99943.275599999994</v>
      </c>
      <c r="D55" s="103">
        <f t="shared" si="20"/>
        <v>7.0000000000000007E-2</v>
      </c>
      <c r="E55" s="216">
        <v>111300.00000000001</v>
      </c>
      <c r="F55" s="103">
        <f t="shared" si="21"/>
        <v>7.0000000000000007E-2</v>
      </c>
      <c r="G55" s="216">
        <v>112413.00000000001</v>
      </c>
      <c r="H55" s="103">
        <f t="shared" si="22"/>
        <v>7.0000000000000007E-2</v>
      </c>
      <c r="I55" s="216">
        <v>113537.13</v>
      </c>
      <c r="J55" s="103">
        <f t="shared" si="23"/>
        <v>7.0000000000000007E-2</v>
      </c>
      <c r="K55" s="216">
        <v>114672.50130000002</v>
      </c>
      <c r="L55" s="103">
        <f t="shared" si="24"/>
        <v>7.0000000000000007E-2</v>
      </c>
      <c r="M55" s="216">
        <v>115819.22631300004</v>
      </c>
      <c r="N55" s="103">
        <f t="shared" si="25"/>
        <v>7.0000000000000007E-2</v>
      </c>
      <c r="O55" s="216">
        <v>116977.41857613002</v>
      </c>
      <c r="P55" s="103">
        <f t="shared" si="26"/>
        <v>7.0000000000000007E-2</v>
      </c>
      <c r="Q55" s="216">
        <v>118147.19276189133</v>
      </c>
      <c r="R55" s="103">
        <f t="shared" si="27"/>
        <v>7.0000000000000007E-2</v>
      </c>
      <c r="S55" s="216">
        <v>119328.66468951025</v>
      </c>
      <c r="T55" s="103">
        <f t="shared" si="28"/>
        <v>7.0000000000000007E-2</v>
      </c>
      <c r="U55" s="216">
        <v>120521.95133640534</v>
      </c>
      <c r="V55" s="103">
        <f t="shared" si="29"/>
        <v>7.0000000000000007E-2</v>
      </c>
      <c r="X55" s="235"/>
    </row>
    <row r="56" spans="1:24" ht="12.75" customHeight="1" x14ac:dyDescent="0.3">
      <c r="A56" s="38" t="s">
        <v>88</v>
      </c>
      <c r="B56" s="50"/>
      <c r="C56" s="216">
        <v>728.15815079999993</v>
      </c>
      <c r="D56" s="103">
        <f t="shared" si="20"/>
        <v>5.1000000000000004E-4</v>
      </c>
      <c r="E56" s="216">
        <v>810.90000000000009</v>
      </c>
      <c r="F56" s="103">
        <f t="shared" si="21"/>
        <v>5.1000000000000004E-4</v>
      </c>
      <c r="G56" s="216">
        <v>819.00900000000013</v>
      </c>
      <c r="H56" s="103">
        <f t="shared" si="22"/>
        <v>5.1000000000000004E-4</v>
      </c>
      <c r="I56" s="216">
        <v>827.19909000000007</v>
      </c>
      <c r="J56" s="103">
        <f t="shared" si="23"/>
        <v>5.1000000000000004E-4</v>
      </c>
      <c r="K56" s="216">
        <v>835.47108090000006</v>
      </c>
      <c r="L56" s="103">
        <f t="shared" si="24"/>
        <v>5.1000000000000004E-4</v>
      </c>
      <c r="M56" s="216">
        <v>843.8257917090001</v>
      </c>
      <c r="N56" s="103">
        <f t="shared" si="25"/>
        <v>5.0999999999999993E-4</v>
      </c>
      <c r="O56" s="216">
        <v>852.26404962609013</v>
      </c>
      <c r="P56" s="103">
        <f t="shared" si="26"/>
        <v>5.1000000000000004E-4</v>
      </c>
      <c r="Q56" s="216">
        <v>860.78669012235105</v>
      </c>
      <c r="R56" s="103">
        <f t="shared" si="27"/>
        <v>5.1000000000000004E-4</v>
      </c>
      <c r="S56" s="216">
        <v>869.39455702357463</v>
      </c>
      <c r="T56" s="103">
        <f t="shared" si="28"/>
        <v>5.1000000000000004E-4</v>
      </c>
      <c r="U56" s="216">
        <v>878.08850259381029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73058.534463600008</v>
      </c>
      <c r="D59" s="103">
        <f t="shared" si="20"/>
        <v>5.1170000000000014E-2</v>
      </c>
      <c r="E59" s="216">
        <v>81360.3</v>
      </c>
      <c r="F59" s="103">
        <f t="shared" si="21"/>
        <v>5.117E-2</v>
      </c>
      <c r="G59" s="216">
        <v>82173.903000000006</v>
      </c>
      <c r="H59" s="103">
        <f t="shared" si="22"/>
        <v>5.117E-2</v>
      </c>
      <c r="I59" s="216">
        <v>82995.642030000003</v>
      </c>
      <c r="J59" s="103">
        <f t="shared" si="23"/>
        <v>5.117E-2</v>
      </c>
      <c r="K59" s="216">
        <v>83825.598450300007</v>
      </c>
      <c r="L59" s="103">
        <f t="shared" si="24"/>
        <v>5.117E-2</v>
      </c>
      <c r="M59" s="216">
        <v>84663.854434803026</v>
      </c>
      <c r="N59" s="103">
        <f t="shared" si="25"/>
        <v>5.1170000000000007E-2</v>
      </c>
      <c r="O59" s="216">
        <v>85510.492979151037</v>
      </c>
      <c r="P59" s="103">
        <f t="shared" si="26"/>
        <v>5.117E-2</v>
      </c>
      <c r="Q59" s="216">
        <v>86365.597908942567</v>
      </c>
      <c r="R59" s="103">
        <f t="shared" si="27"/>
        <v>5.1170000000000007E-2</v>
      </c>
      <c r="S59" s="216">
        <v>87229.253888031977</v>
      </c>
      <c r="T59" s="103">
        <f t="shared" si="28"/>
        <v>5.117E-2</v>
      </c>
      <c r="U59" s="216">
        <v>88101.546426912304</v>
      </c>
      <c r="V59" s="103">
        <f t="shared" si="29"/>
        <v>5.1170000000000007E-2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20078.70157503337</v>
      </c>
      <c r="D63" s="103">
        <f t="shared" si="20"/>
        <v>1.4063068293634516E-2</v>
      </c>
      <c r="E63" s="216">
        <v>13569.245676886301</v>
      </c>
      <c r="F63" s="103">
        <f t="shared" si="21"/>
        <v>8.5341167779159136E-3</v>
      </c>
      <c r="G63" s="216">
        <v>15001.497544113512</v>
      </c>
      <c r="H63" s="103">
        <f t="shared" si="22"/>
        <v>9.3414892235590703E-3</v>
      </c>
      <c r="I63" s="216">
        <v>14566.054868141962</v>
      </c>
      <c r="J63" s="103">
        <f t="shared" si="23"/>
        <v>8.9805321023169894E-3</v>
      </c>
      <c r="K63" s="216">
        <v>14630.121703847368</v>
      </c>
      <c r="L63" s="103">
        <f t="shared" si="24"/>
        <v>8.9307245212180229E-3</v>
      </c>
      <c r="M63" s="216">
        <v>14695.118037258884</v>
      </c>
      <c r="N63" s="103">
        <f t="shared" si="25"/>
        <v>8.8815846501010612E-3</v>
      </c>
      <c r="O63" s="216">
        <v>14759.403387677661</v>
      </c>
      <c r="P63" s="103">
        <f t="shared" si="26"/>
        <v>8.8321169137874859E-3</v>
      </c>
      <c r="Q63" s="216">
        <v>14824.628754048897</v>
      </c>
      <c r="R63" s="103">
        <f t="shared" si="27"/>
        <v>8.7833150202290995E-3</v>
      </c>
      <c r="S63" s="216">
        <v>14889.978959462969</v>
      </c>
      <c r="T63" s="103">
        <f t="shared" si="28"/>
        <v>8.7346869243399208E-3</v>
      </c>
      <c r="U63" s="216">
        <v>14955.46198633506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6853.2531839999983</v>
      </c>
      <c r="D64" s="103">
        <f t="shared" si="20"/>
        <v>4.7999999999999996E-3</v>
      </c>
      <c r="E64" s="216">
        <v>7631.9999999999991</v>
      </c>
      <c r="F64" s="103">
        <f t="shared" si="21"/>
        <v>4.7999999999999996E-3</v>
      </c>
      <c r="G64" s="216">
        <v>7708.3199999999988</v>
      </c>
      <c r="H64" s="103">
        <f t="shared" si="22"/>
        <v>4.7999999999999996E-3</v>
      </c>
      <c r="I64" s="216">
        <v>7785.4031999999997</v>
      </c>
      <c r="J64" s="103">
        <f t="shared" si="23"/>
        <v>4.7999999999999996E-3</v>
      </c>
      <c r="K64" s="216">
        <v>7863.2572319999999</v>
      </c>
      <c r="L64" s="103">
        <f t="shared" si="24"/>
        <v>4.7999999999999996E-3</v>
      </c>
      <c r="M64" s="216">
        <v>7941.8898043199997</v>
      </c>
      <c r="N64" s="103">
        <f t="shared" si="25"/>
        <v>4.7999999999999987E-3</v>
      </c>
      <c r="O64" s="216">
        <v>8021.3087023631997</v>
      </c>
      <c r="P64" s="103">
        <f t="shared" si="26"/>
        <v>4.7999999999999996E-3</v>
      </c>
      <c r="Q64" s="216">
        <v>8101.5217893868321</v>
      </c>
      <c r="R64" s="103">
        <f t="shared" si="27"/>
        <v>4.7999999999999996E-3</v>
      </c>
      <c r="S64" s="216">
        <v>8182.5370072807009</v>
      </c>
      <c r="T64" s="103">
        <f t="shared" si="28"/>
        <v>4.7999999999999996E-3</v>
      </c>
      <c r="U64" s="216">
        <v>8264.3623773535073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713.88053999999988</v>
      </c>
      <c r="D65" s="103">
        <f t="shared" si="20"/>
        <v>5.0000000000000001E-4</v>
      </c>
      <c r="E65" s="216">
        <v>795</v>
      </c>
      <c r="F65" s="103">
        <f t="shared" si="21"/>
        <v>5.0000000000000001E-4</v>
      </c>
      <c r="G65" s="216">
        <v>802.94999999999993</v>
      </c>
      <c r="H65" s="103">
        <f t="shared" si="22"/>
        <v>5.0000000000000001E-4</v>
      </c>
      <c r="I65" s="216">
        <v>810.97950000000003</v>
      </c>
      <c r="J65" s="103">
        <f t="shared" si="23"/>
        <v>5.0000000000000001E-4</v>
      </c>
      <c r="K65" s="216">
        <v>819.08929499999999</v>
      </c>
      <c r="L65" s="103">
        <f t="shared" si="24"/>
        <v>5.0000000000000001E-4</v>
      </c>
      <c r="M65" s="216">
        <v>827.28018795000014</v>
      </c>
      <c r="N65" s="103">
        <f t="shared" si="25"/>
        <v>5.0000000000000001E-4</v>
      </c>
      <c r="O65" s="216">
        <v>835.55298982950012</v>
      </c>
      <c r="P65" s="103">
        <f t="shared" si="26"/>
        <v>5.0000000000000001E-4</v>
      </c>
      <c r="Q65" s="216">
        <v>843.90851972779512</v>
      </c>
      <c r="R65" s="103">
        <f t="shared" si="27"/>
        <v>5.0000000000000001E-4</v>
      </c>
      <c r="S65" s="216">
        <v>852.34760492507314</v>
      </c>
      <c r="T65" s="103">
        <f t="shared" si="28"/>
        <v>5.0000000000000001E-4</v>
      </c>
      <c r="U65" s="216">
        <v>860.87108097432383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3997.7310239999993</v>
      </c>
      <c r="D66" s="103">
        <f t="shared" si="20"/>
        <v>2.8E-3</v>
      </c>
      <c r="E66" s="216">
        <v>4452</v>
      </c>
      <c r="F66" s="103">
        <f t="shared" si="21"/>
        <v>2.8E-3</v>
      </c>
      <c r="G66" s="216">
        <v>4496.5199999999995</v>
      </c>
      <c r="H66" s="103">
        <f t="shared" si="22"/>
        <v>2.7999999999999995E-3</v>
      </c>
      <c r="I66" s="216">
        <v>4541.4852000000001</v>
      </c>
      <c r="J66" s="103">
        <f t="shared" si="23"/>
        <v>2.8E-3</v>
      </c>
      <c r="K66" s="216">
        <v>4586.900052</v>
      </c>
      <c r="L66" s="103">
        <f t="shared" si="24"/>
        <v>2.8E-3</v>
      </c>
      <c r="M66" s="216">
        <v>4632.7690525200005</v>
      </c>
      <c r="N66" s="103">
        <f t="shared" si="25"/>
        <v>2.7999999999999995E-3</v>
      </c>
      <c r="O66" s="216">
        <v>4679.0967430452001</v>
      </c>
      <c r="P66" s="103">
        <f t="shared" si="26"/>
        <v>2.8E-3</v>
      </c>
      <c r="Q66" s="216">
        <v>4725.8877104756521</v>
      </c>
      <c r="R66" s="103">
        <f t="shared" si="27"/>
        <v>2.7999999999999995E-3</v>
      </c>
      <c r="S66" s="216">
        <v>4773.1465875804097</v>
      </c>
      <c r="T66" s="103">
        <f t="shared" si="28"/>
        <v>2.8E-3</v>
      </c>
      <c r="U66" s="216">
        <v>4820.8780534562129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19274.774579999994</v>
      </c>
      <c r="D67" s="103">
        <f t="shared" si="20"/>
        <v>1.3499999999999996E-2</v>
      </c>
      <c r="E67" s="216">
        <v>21464.999999999996</v>
      </c>
      <c r="F67" s="103">
        <f t="shared" si="21"/>
        <v>1.3499999999999998E-2</v>
      </c>
      <c r="G67" s="216">
        <v>21679.649999999998</v>
      </c>
      <c r="H67" s="103">
        <f t="shared" si="22"/>
        <v>1.3499999999999998E-2</v>
      </c>
      <c r="I67" s="216">
        <v>21896.446500000002</v>
      </c>
      <c r="J67" s="103">
        <f t="shared" si="23"/>
        <v>1.3500000000000002E-2</v>
      </c>
      <c r="K67" s="216">
        <v>22115.410964999999</v>
      </c>
      <c r="L67" s="103">
        <f t="shared" si="24"/>
        <v>1.3499999999999998E-2</v>
      </c>
      <c r="M67" s="216">
        <v>22336.565074650003</v>
      </c>
      <c r="N67" s="103">
        <f t="shared" si="25"/>
        <v>1.35E-2</v>
      </c>
      <c r="O67" s="216">
        <v>22559.930725396502</v>
      </c>
      <c r="P67" s="103">
        <f t="shared" si="26"/>
        <v>1.35E-2</v>
      </c>
      <c r="Q67" s="216">
        <v>22785.530032650469</v>
      </c>
      <c r="R67" s="103">
        <f t="shared" si="27"/>
        <v>1.35E-2</v>
      </c>
      <c r="S67" s="216">
        <v>23013.385332976974</v>
      </c>
      <c r="T67" s="103">
        <f t="shared" si="28"/>
        <v>1.35E-2</v>
      </c>
      <c r="U67" s="216">
        <v>23243.519186306741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2427.1938359999995</v>
      </c>
      <c r="D68" s="103">
        <f t="shared" si="20"/>
        <v>1.6999999999999999E-3</v>
      </c>
      <c r="E68" s="216">
        <v>2702.9999999999995</v>
      </c>
      <c r="F68" s="103">
        <f t="shared" si="21"/>
        <v>1.6999999999999997E-3</v>
      </c>
      <c r="G68" s="216">
        <v>2730.0299999999997</v>
      </c>
      <c r="H68" s="103">
        <f t="shared" si="22"/>
        <v>1.6999999999999999E-3</v>
      </c>
      <c r="I68" s="216">
        <v>2757.3303000000001</v>
      </c>
      <c r="J68" s="103">
        <f t="shared" si="23"/>
        <v>1.7000000000000001E-3</v>
      </c>
      <c r="K68" s="216">
        <v>2784.9036029999997</v>
      </c>
      <c r="L68" s="103">
        <f t="shared" si="24"/>
        <v>1.6999999999999997E-3</v>
      </c>
      <c r="M68" s="216">
        <v>2812.7526390300004</v>
      </c>
      <c r="N68" s="103">
        <f t="shared" si="25"/>
        <v>1.6999999999999999E-3</v>
      </c>
      <c r="O68" s="216">
        <v>2840.8801654203003</v>
      </c>
      <c r="P68" s="103">
        <f t="shared" si="26"/>
        <v>1.6999999999999999E-3</v>
      </c>
      <c r="Q68" s="216">
        <v>2869.2889670745035</v>
      </c>
      <c r="R68" s="103">
        <f t="shared" si="27"/>
        <v>1.6999999999999999E-3</v>
      </c>
      <c r="S68" s="216">
        <v>2897.9818567452485</v>
      </c>
      <c r="T68" s="103">
        <f t="shared" si="28"/>
        <v>1.6999999999999999E-3</v>
      </c>
      <c r="U68" s="216">
        <v>2926.9616753127007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142.77610799999997</v>
      </c>
      <c r="D70" s="103">
        <f t="shared" si="20"/>
        <v>9.9999999999999991E-5</v>
      </c>
      <c r="E70" s="216">
        <v>159</v>
      </c>
      <c r="F70" s="103">
        <f t="shared" si="21"/>
        <v>1E-4</v>
      </c>
      <c r="G70" s="216">
        <v>160.59</v>
      </c>
      <c r="H70" s="103">
        <f t="shared" si="22"/>
        <v>1E-4</v>
      </c>
      <c r="I70" s="216">
        <v>162.19590000000002</v>
      </c>
      <c r="J70" s="103">
        <f t="shared" si="23"/>
        <v>1.0000000000000002E-4</v>
      </c>
      <c r="K70" s="216">
        <v>163.81785900000003</v>
      </c>
      <c r="L70" s="103">
        <f t="shared" si="24"/>
        <v>1E-4</v>
      </c>
      <c r="M70" s="216">
        <v>165.45603759000005</v>
      </c>
      <c r="N70" s="103">
        <f t="shared" si="25"/>
        <v>1E-4</v>
      </c>
      <c r="O70" s="216">
        <v>167.11059796590004</v>
      </c>
      <c r="P70" s="103">
        <f t="shared" si="26"/>
        <v>1.0000000000000002E-4</v>
      </c>
      <c r="Q70" s="216">
        <v>168.78170394555903</v>
      </c>
      <c r="R70" s="103">
        <f t="shared" si="27"/>
        <v>1E-4</v>
      </c>
      <c r="S70" s="216">
        <v>170.46952098501464</v>
      </c>
      <c r="T70" s="103">
        <f t="shared" si="28"/>
        <v>1E-4</v>
      </c>
      <c r="U70" s="216">
        <v>172.17421619486478</v>
      </c>
      <c r="V70" s="103">
        <f t="shared" si="29"/>
        <v>1.0000000000000002E-4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10708.208099999998</v>
      </c>
      <c r="D75" s="103">
        <f t="shared" si="20"/>
        <v>7.4999999999999997E-3</v>
      </c>
      <c r="E75" s="216">
        <v>11925</v>
      </c>
      <c r="F75" s="103">
        <f t="shared" si="21"/>
        <v>7.4999999999999997E-3</v>
      </c>
      <c r="G75" s="216">
        <v>12044.25</v>
      </c>
      <c r="H75" s="103">
        <f t="shared" si="22"/>
        <v>7.4999999999999997E-3</v>
      </c>
      <c r="I75" s="216">
        <v>12164.692499999999</v>
      </c>
      <c r="J75" s="103">
        <f t="shared" si="23"/>
        <v>7.4999999999999997E-3</v>
      </c>
      <c r="K75" s="216">
        <v>12286.339425</v>
      </c>
      <c r="L75" s="103">
        <f t="shared" si="24"/>
        <v>7.4999999999999997E-3</v>
      </c>
      <c r="M75" s="216">
        <v>12409.20281925</v>
      </c>
      <c r="N75" s="103">
        <f t="shared" si="25"/>
        <v>7.4999999999999989E-3</v>
      </c>
      <c r="O75" s="216">
        <v>12533.294847442501</v>
      </c>
      <c r="P75" s="103">
        <f t="shared" si="26"/>
        <v>7.4999999999999997E-3</v>
      </c>
      <c r="Q75" s="216">
        <v>12658.627795916926</v>
      </c>
      <c r="R75" s="103">
        <f t="shared" si="27"/>
        <v>7.4999999999999989E-3</v>
      </c>
      <c r="S75" s="216">
        <v>12785.214073876097</v>
      </c>
      <c r="T75" s="103">
        <f t="shared" si="28"/>
        <v>7.5000000000000006E-3</v>
      </c>
      <c r="U75" s="216">
        <v>12913.066214614855</v>
      </c>
      <c r="V75" s="103">
        <f t="shared" si="29"/>
        <v>7.4999999999999989E-3</v>
      </c>
      <c r="X75" s="235"/>
    </row>
    <row r="76" spans="1:24" ht="12.75" customHeight="1" x14ac:dyDescent="0.3">
      <c r="A76" s="38" t="s">
        <v>137</v>
      </c>
      <c r="B76" s="50"/>
      <c r="C76" s="216">
        <v>571.10443199999986</v>
      </c>
      <c r="D76" s="103">
        <f t="shared" si="20"/>
        <v>3.9999999999999996E-4</v>
      </c>
      <c r="E76" s="216">
        <v>636</v>
      </c>
      <c r="F76" s="103">
        <f t="shared" si="21"/>
        <v>4.0000000000000002E-4</v>
      </c>
      <c r="G76" s="216">
        <v>642.36</v>
      </c>
      <c r="H76" s="103">
        <f t="shared" si="22"/>
        <v>4.0000000000000002E-4</v>
      </c>
      <c r="I76" s="216">
        <v>648.78360000000009</v>
      </c>
      <c r="J76" s="103">
        <f t="shared" si="23"/>
        <v>4.0000000000000007E-4</v>
      </c>
      <c r="K76" s="216">
        <v>655.27143600000011</v>
      </c>
      <c r="L76" s="103">
        <f t="shared" si="24"/>
        <v>4.0000000000000002E-4</v>
      </c>
      <c r="M76" s="216">
        <v>661.8241503600002</v>
      </c>
      <c r="N76" s="103">
        <f t="shared" si="25"/>
        <v>4.0000000000000002E-4</v>
      </c>
      <c r="O76" s="216">
        <v>668.44239186360016</v>
      </c>
      <c r="P76" s="103">
        <f t="shared" si="26"/>
        <v>4.0000000000000007E-4</v>
      </c>
      <c r="Q76" s="216">
        <v>675.12681578223612</v>
      </c>
      <c r="R76" s="103">
        <f t="shared" si="27"/>
        <v>4.0000000000000002E-4</v>
      </c>
      <c r="S76" s="216">
        <v>681.87808394005856</v>
      </c>
      <c r="T76" s="103">
        <f t="shared" si="28"/>
        <v>4.0000000000000002E-4</v>
      </c>
      <c r="U76" s="216">
        <v>688.69686477945913</v>
      </c>
      <c r="V76" s="103">
        <f t="shared" si="29"/>
        <v>4.0000000000000007E-4</v>
      </c>
      <c r="X76" s="235"/>
    </row>
    <row r="77" spans="1:24" ht="12.75" customHeight="1" x14ac:dyDescent="0.3">
      <c r="A77" s="38" t="s">
        <v>136</v>
      </c>
      <c r="B77" s="50"/>
      <c r="C77" s="216">
        <v>1856.0894039999996</v>
      </c>
      <c r="D77" s="103">
        <f t="shared" si="20"/>
        <v>1.2999999999999999E-3</v>
      </c>
      <c r="E77" s="216">
        <v>2067</v>
      </c>
      <c r="F77" s="103">
        <f t="shared" si="21"/>
        <v>1.2999999999999999E-3</v>
      </c>
      <c r="G77" s="216">
        <v>2087.6699999999996</v>
      </c>
      <c r="H77" s="103">
        <f t="shared" si="22"/>
        <v>1.2999999999999997E-3</v>
      </c>
      <c r="I77" s="216">
        <v>2108.5466999999999</v>
      </c>
      <c r="J77" s="103">
        <f t="shared" si="23"/>
        <v>1.2999999999999999E-3</v>
      </c>
      <c r="K77" s="216">
        <v>2129.6321670000002</v>
      </c>
      <c r="L77" s="103">
        <f t="shared" si="24"/>
        <v>1.3000000000000002E-3</v>
      </c>
      <c r="M77" s="216">
        <v>2150.9284886700002</v>
      </c>
      <c r="N77" s="103">
        <f t="shared" si="25"/>
        <v>1.2999999999999999E-3</v>
      </c>
      <c r="O77" s="216">
        <v>2172.4377735567</v>
      </c>
      <c r="P77" s="103">
        <f t="shared" si="26"/>
        <v>1.2999999999999999E-3</v>
      </c>
      <c r="Q77" s="216">
        <v>2194.162151292267</v>
      </c>
      <c r="R77" s="103">
        <f t="shared" si="27"/>
        <v>1.2999999999999997E-3</v>
      </c>
      <c r="S77" s="216">
        <v>2216.1037728051901</v>
      </c>
      <c r="T77" s="103">
        <f t="shared" si="28"/>
        <v>1.3000000000000002E-3</v>
      </c>
      <c r="U77" s="216">
        <v>2238.2648105332419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28555.221599999997</v>
      </c>
      <c r="D78" s="103">
        <f t="shared" si="20"/>
        <v>0.02</v>
      </c>
      <c r="E78" s="216">
        <v>31800</v>
      </c>
      <c r="F78" s="103">
        <f t="shared" si="21"/>
        <v>0.02</v>
      </c>
      <c r="G78" s="216">
        <v>32117.999999999996</v>
      </c>
      <c r="H78" s="103">
        <f t="shared" si="22"/>
        <v>1.9999999999999997E-2</v>
      </c>
      <c r="I78" s="216">
        <v>32439.180000000004</v>
      </c>
      <c r="J78" s="103">
        <f t="shared" si="23"/>
        <v>2.0000000000000004E-2</v>
      </c>
      <c r="K78" s="216">
        <v>32763.571800000002</v>
      </c>
      <c r="L78" s="103">
        <f t="shared" si="24"/>
        <v>0.02</v>
      </c>
      <c r="M78" s="216">
        <v>33091.207518000003</v>
      </c>
      <c r="N78" s="103">
        <f t="shared" si="25"/>
        <v>1.9999999999999997E-2</v>
      </c>
      <c r="O78" s="216">
        <v>33422.11959318001</v>
      </c>
      <c r="P78" s="103">
        <f t="shared" si="26"/>
        <v>2.0000000000000004E-2</v>
      </c>
      <c r="Q78" s="216">
        <v>33756.340789111811</v>
      </c>
      <c r="R78" s="103">
        <f t="shared" si="27"/>
        <v>2.0000000000000004E-2</v>
      </c>
      <c r="S78" s="216">
        <v>34093.904197002928</v>
      </c>
      <c r="T78" s="103">
        <f t="shared" si="28"/>
        <v>2.0000000000000004E-2</v>
      </c>
      <c r="U78" s="216">
        <v>34434.843238972957</v>
      </c>
      <c r="V78" s="103">
        <f t="shared" si="29"/>
        <v>2.0000000000000004E-2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5711.0443199999991</v>
      </c>
      <c r="D86" s="103">
        <f t="shared" si="20"/>
        <v>4.0000000000000001E-3</v>
      </c>
      <c r="E86" s="216">
        <v>6360</v>
      </c>
      <c r="F86" s="103">
        <f t="shared" si="21"/>
        <v>4.0000000000000001E-3</v>
      </c>
      <c r="G86" s="216">
        <v>6423.5999999999995</v>
      </c>
      <c r="H86" s="103">
        <f t="shared" si="22"/>
        <v>4.0000000000000001E-3</v>
      </c>
      <c r="I86" s="216">
        <v>6487.8360000000002</v>
      </c>
      <c r="J86" s="103">
        <f t="shared" si="23"/>
        <v>4.0000000000000001E-3</v>
      </c>
      <c r="K86" s="216">
        <v>6552.7143599999999</v>
      </c>
      <c r="L86" s="103">
        <f t="shared" si="24"/>
        <v>4.0000000000000001E-3</v>
      </c>
      <c r="M86" s="216">
        <v>6618.2415036000011</v>
      </c>
      <c r="N86" s="103">
        <f t="shared" si="25"/>
        <v>4.0000000000000001E-3</v>
      </c>
      <c r="O86" s="216">
        <v>6684.423918636001</v>
      </c>
      <c r="P86" s="103">
        <f t="shared" si="26"/>
        <v>4.0000000000000001E-3</v>
      </c>
      <c r="Q86" s="216">
        <v>6751.268157822361</v>
      </c>
      <c r="R86" s="103">
        <f t="shared" si="27"/>
        <v>4.0000000000000001E-3</v>
      </c>
      <c r="S86" s="216">
        <v>6818.7808394005851</v>
      </c>
      <c r="T86" s="103">
        <f t="shared" si="28"/>
        <v>4.0000000000000001E-3</v>
      </c>
      <c r="U86" s="216">
        <v>6886.9686477945907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7281.5815079999984</v>
      </c>
      <c r="D88" s="103">
        <f t="shared" si="20"/>
        <v>5.0999999999999995E-3</v>
      </c>
      <c r="E88" s="216">
        <v>8109.0000000000009</v>
      </c>
      <c r="F88" s="103">
        <f t="shared" si="21"/>
        <v>5.1000000000000004E-3</v>
      </c>
      <c r="G88" s="216">
        <v>8190.09</v>
      </c>
      <c r="H88" s="103">
        <f t="shared" si="22"/>
        <v>5.1000000000000004E-3</v>
      </c>
      <c r="I88" s="216">
        <v>8271.9909000000007</v>
      </c>
      <c r="J88" s="103">
        <f t="shared" si="23"/>
        <v>5.1000000000000004E-3</v>
      </c>
      <c r="K88" s="216">
        <v>8354.710809000002</v>
      </c>
      <c r="L88" s="103">
        <f t="shared" si="24"/>
        <v>5.1000000000000012E-3</v>
      </c>
      <c r="M88" s="216">
        <v>8438.2579170900026</v>
      </c>
      <c r="N88" s="103">
        <f t="shared" si="25"/>
        <v>5.1000000000000004E-3</v>
      </c>
      <c r="O88" s="216">
        <v>8522.6404962609013</v>
      </c>
      <c r="P88" s="103">
        <f t="shared" si="26"/>
        <v>5.1000000000000004E-3</v>
      </c>
      <c r="Q88" s="216">
        <v>8607.8669012235096</v>
      </c>
      <c r="R88" s="103">
        <f t="shared" si="27"/>
        <v>5.0999999999999995E-3</v>
      </c>
      <c r="S88" s="216">
        <v>8693.9455702357463</v>
      </c>
      <c r="T88" s="103">
        <f t="shared" si="28"/>
        <v>5.1000000000000004E-3</v>
      </c>
      <c r="U88" s="216">
        <v>8780.8850259381034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285.55221599999993</v>
      </c>
      <c r="D90" s="103">
        <f t="shared" si="20"/>
        <v>1.9999999999999998E-4</v>
      </c>
      <c r="E90" s="216">
        <v>318</v>
      </c>
      <c r="F90" s="103">
        <f t="shared" si="21"/>
        <v>2.0000000000000001E-4</v>
      </c>
      <c r="G90" s="216">
        <v>321.18</v>
      </c>
      <c r="H90" s="103">
        <f t="shared" si="22"/>
        <v>2.0000000000000001E-4</v>
      </c>
      <c r="I90" s="216">
        <v>324.39180000000005</v>
      </c>
      <c r="J90" s="103">
        <f t="shared" si="23"/>
        <v>2.0000000000000004E-4</v>
      </c>
      <c r="K90" s="216">
        <v>327.63571800000005</v>
      </c>
      <c r="L90" s="103">
        <f t="shared" si="24"/>
        <v>2.0000000000000001E-4</v>
      </c>
      <c r="M90" s="216">
        <v>330.9120751800001</v>
      </c>
      <c r="N90" s="103">
        <f t="shared" si="25"/>
        <v>2.0000000000000001E-4</v>
      </c>
      <c r="O90" s="216">
        <v>334.22119593180008</v>
      </c>
      <c r="P90" s="103">
        <f t="shared" si="26"/>
        <v>2.0000000000000004E-4</v>
      </c>
      <c r="Q90" s="216">
        <v>337.56340789111806</v>
      </c>
      <c r="R90" s="103">
        <f t="shared" si="27"/>
        <v>2.0000000000000001E-4</v>
      </c>
      <c r="S90" s="216">
        <v>340.93904197002928</v>
      </c>
      <c r="T90" s="103">
        <f t="shared" si="28"/>
        <v>2.0000000000000001E-4</v>
      </c>
      <c r="U90" s="216">
        <v>344.34843238972957</v>
      </c>
      <c r="V90" s="103">
        <f t="shared" si="29"/>
        <v>2.0000000000000004E-4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4997.1637799999999</v>
      </c>
      <c r="D92" s="103">
        <f t="shared" si="20"/>
        <v>3.5000000000000005E-3</v>
      </c>
      <c r="E92" s="216">
        <v>5565</v>
      </c>
      <c r="F92" s="103">
        <f t="shared" si="21"/>
        <v>3.5000000000000001E-3</v>
      </c>
      <c r="G92" s="216">
        <v>5620.65</v>
      </c>
      <c r="H92" s="103">
        <f t="shared" si="22"/>
        <v>3.4999999999999996E-3</v>
      </c>
      <c r="I92" s="216">
        <v>5676.8565000000008</v>
      </c>
      <c r="J92" s="103">
        <f t="shared" si="23"/>
        <v>3.5000000000000005E-3</v>
      </c>
      <c r="K92" s="216">
        <v>5733.6250650000002</v>
      </c>
      <c r="L92" s="103">
        <f t="shared" si="24"/>
        <v>3.5000000000000001E-3</v>
      </c>
      <c r="M92" s="216">
        <v>5790.9613156500009</v>
      </c>
      <c r="N92" s="103">
        <f t="shared" si="25"/>
        <v>3.4999999999999996E-3</v>
      </c>
      <c r="O92" s="216">
        <v>5848.8709288065002</v>
      </c>
      <c r="P92" s="103">
        <f t="shared" si="26"/>
        <v>3.4999999999999996E-3</v>
      </c>
      <c r="Q92" s="216">
        <v>5907.3596380945655</v>
      </c>
      <c r="R92" s="103">
        <f t="shared" si="27"/>
        <v>3.4999999999999996E-3</v>
      </c>
      <c r="S92" s="216">
        <v>5966.4332344755121</v>
      </c>
      <c r="T92" s="103">
        <f t="shared" si="28"/>
        <v>3.5000000000000001E-3</v>
      </c>
      <c r="U92" s="216">
        <v>6026.0975668202664</v>
      </c>
      <c r="V92" s="103">
        <f t="shared" si="29"/>
        <v>3.5000000000000001E-3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13331.376200000001</v>
      </c>
      <c r="D97" s="103">
        <f t="shared" si="20"/>
        <v>9.3372598446233041E-3</v>
      </c>
      <c r="E97" s="216">
        <v>14609.473949499998</v>
      </c>
      <c r="F97" s="103">
        <f t="shared" si="21"/>
        <v>9.188348395911948E-3</v>
      </c>
      <c r="G97" s="216">
        <v>15095.473147557499</v>
      </c>
      <c r="H97" s="103">
        <f t="shared" si="22"/>
        <v>9.4000081870337492E-3</v>
      </c>
      <c r="I97" s="216">
        <v>15560.352298328778</v>
      </c>
      <c r="J97" s="103">
        <f t="shared" si="23"/>
        <v>9.5935546449255373E-3</v>
      </c>
      <c r="K97" s="216">
        <v>15949.361105786997</v>
      </c>
      <c r="L97" s="103">
        <f t="shared" si="24"/>
        <v>9.7360331792561133E-3</v>
      </c>
      <c r="M97" s="216">
        <v>16348.095133431669</v>
      </c>
      <c r="N97" s="103">
        <f t="shared" si="25"/>
        <v>9.880627731423279E-3</v>
      </c>
      <c r="O97" s="216">
        <v>16756.797511767465</v>
      </c>
      <c r="P97" s="103">
        <f t="shared" si="26"/>
        <v>1.002736972743452E-2</v>
      </c>
      <c r="Q97" s="216">
        <v>17175.717449561645</v>
      </c>
      <c r="R97" s="103">
        <f t="shared" si="27"/>
        <v>1.0176291060020177E-2</v>
      </c>
      <c r="S97" s="216">
        <v>17605.110385800686</v>
      </c>
      <c r="T97" s="103">
        <f t="shared" si="28"/>
        <v>1.032742409556503E-2</v>
      </c>
      <c r="U97" s="216">
        <v>18045.238145445703</v>
      </c>
      <c r="V97" s="103">
        <f t="shared" si="29"/>
        <v>1.0480801681142729E-2</v>
      </c>
      <c r="X97" s="235"/>
    </row>
    <row r="98" spans="1:24" ht="12.75" customHeight="1" x14ac:dyDescent="0.3">
      <c r="A98" s="145" t="s">
        <v>245</v>
      </c>
      <c r="B98" s="50"/>
      <c r="C98" s="216">
        <v>1713.3132959999996</v>
      </c>
      <c r="D98" s="103">
        <f t="shared" si="20"/>
        <v>1.1999999999999999E-3</v>
      </c>
      <c r="E98" s="216">
        <v>1907.9999999999998</v>
      </c>
      <c r="F98" s="103">
        <f t="shared" si="21"/>
        <v>1.1999999999999999E-3</v>
      </c>
      <c r="G98" s="216">
        <v>1927.0799999999997</v>
      </c>
      <c r="H98" s="103">
        <f t="shared" si="22"/>
        <v>1.1999999999999999E-3</v>
      </c>
      <c r="I98" s="216">
        <v>1946.3507999999999</v>
      </c>
      <c r="J98" s="103">
        <f t="shared" si="23"/>
        <v>1.1999999999999999E-3</v>
      </c>
      <c r="K98" s="216">
        <v>1965.814308</v>
      </c>
      <c r="L98" s="103">
        <f t="shared" si="24"/>
        <v>1.1999999999999999E-3</v>
      </c>
      <c r="M98" s="216">
        <v>1985.4724510799999</v>
      </c>
      <c r="N98" s="103">
        <f t="shared" si="25"/>
        <v>1.1999999999999997E-3</v>
      </c>
      <c r="O98" s="216">
        <v>2005.3271755907999</v>
      </c>
      <c r="P98" s="103">
        <f t="shared" si="26"/>
        <v>1.1999999999999999E-3</v>
      </c>
      <c r="Q98" s="216">
        <v>2025.380447346708</v>
      </c>
      <c r="R98" s="103">
        <f t="shared" si="27"/>
        <v>1.1999999999999999E-3</v>
      </c>
      <c r="S98" s="216">
        <v>2045.6342518201752</v>
      </c>
      <c r="T98" s="103">
        <f t="shared" si="28"/>
        <v>1.1999999999999999E-3</v>
      </c>
      <c r="U98" s="216">
        <v>2066.0905943383768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303228.36667343328</v>
      </c>
      <c r="D105" s="106">
        <f t="shared" ref="D105" si="30">IFERROR(C105/C$28,0)</f>
        <v>0.21238032813825777</v>
      </c>
      <c r="E105" s="105">
        <f>SUM(E52:E104)</f>
        <v>328656.91962638631</v>
      </c>
      <c r="F105" s="106">
        <f t="shared" ref="F105" si="31">IFERROR(E105/E$28,0)</f>
        <v>0.20670246517382787</v>
      </c>
      <c r="G105" s="105">
        <f>SUM(G52:G104)</f>
        <v>333579.95269167109</v>
      </c>
      <c r="H105" s="106">
        <f t="shared" ref="H105" si="32">IFERROR(G105/G$28,0)</f>
        <v>0.20772149741059287</v>
      </c>
      <c r="I105" s="105">
        <f>SUM(I52:I104)</f>
        <v>336644.21898647072</v>
      </c>
      <c r="J105" s="106">
        <f t="shared" ref="J105" si="33">IFERROR(I105/I$28,0)</f>
        <v>0.20755408674724252</v>
      </c>
      <c r="K105" s="105">
        <f>SUM(K52:K104)</f>
        <v>340162.47274783434</v>
      </c>
      <c r="L105" s="106">
        <f t="shared" ref="L105" si="34">IFERROR(K105/K$28,0)</f>
        <v>0.20764675770047411</v>
      </c>
      <c r="M105" s="105">
        <f>SUM(M52:M104)</f>
        <v>343722.03300827253</v>
      </c>
      <c r="N105" s="106">
        <f t="shared" ref="N105" si="35">IFERROR(M105/M$28,0)</f>
        <v>0.20774221238152429</v>
      </c>
      <c r="O105" s="105">
        <f>SUM(O52:O104)</f>
        <v>347321.80893540289</v>
      </c>
      <c r="P105" s="106">
        <f t="shared" ref="P105" si="36">IFERROR(O105/O$28,0)</f>
        <v>0.20783948664122195</v>
      </c>
      <c r="Q105" s="105">
        <f>SUM(Q52:Q104)</f>
        <v>350964.010319928</v>
      </c>
      <c r="R105" s="106">
        <f t="shared" ref="R105" si="37">IFERROR(Q105/Q$28,0)</f>
        <v>0.20793960608024928</v>
      </c>
      <c r="S105" s="105">
        <f>SUM(S52:S104)</f>
        <v>354648.39010274428</v>
      </c>
      <c r="T105" s="106">
        <f t="shared" ref="T105" si="38">IFERROR(S105/S$28,0)</f>
        <v>0.20804211101990494</v>
      </c>
      <c r="U105" s="105">
        <f>SUM(U52:U104)</f>
        <v>358375.53389683616</v>
      </c>
      <c r="V105" s="106">
        <f t="shared" si="29"/>
        <v>0.20814703956092412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308152.77172656654</v>
      </c>
      <c r="D107" s="106">
        <f>IFERROR(C107/C$28,0)</f>
        <v>0.21582936812268799</v>
      </c>
      <c r="E107" s="105">
        <f>E28-E33-E46-E105</f>
        <v>358694.82519561372</v>
      </c>
      <c r="F107" s="106">
        <f>IFERROR(E107/E$28,0)</f>
        <v>0.22559422968277593</v>
      </c>
      <c r="G107" s="105">
        <f>G28-G33-G46-G105</f>
        <v>351495.60096959886</v>
      </c>
      <c r="H107" s="106">
        <f>IFERROR(G107/G$28,0)</f>
        <v>0.21887763931103982</v>
      </c>
      <c r="I107" s="105">
        <f>I28-I33-I46-I105</f>
        <v>346829.22554229363</v>
      </c>
      <c r="J107" s="106">
        <f>IFERROR(I107/I$28,0)</f>
        <v>0.21383353435092603</v>
      </c>
      <c r="K107" s="105">
        <f>K28-K33-K46-K105</f>
        <v>343853.8260941492</v>
      </c>
      <c r="L107" s="106">
        <f>IFERROR(K107/K$28,0)</f>
        <v>0.20990008549321182</v>
      </c>
      <c r="M107" s="105">
        <f>M28-M33-M46-M105</f>
        <v>340685.25168676081</v>
      </c>
      <c r="N107" s="106">
        <f>IFERROR(M107/M$28,0)</f>
        <v>0.20590681165167188</v>
      </c>
      <c r="O107" s="105">
        <f>O28-O33-O46-O105</f>
        <v>337319.14204282616</v>
      </c>
      <c r="P107" s="106">
        <f>IFERROR(O107/O$28,0)</f>
        <v>0.20185382982811076</v>
      </c>
      <c r="Q107" s="105">
        <f>Q28-Q33-Q46-Q105</f>
        <v>333747.68344023527</v>
      </c>
      <c r="R107" s="106">
        <f>IFERROR(Q107/Q$28,0)</f>
        <v>0.19773925469308359</v>
      </c>
      <c r="S107" s="105">
        <f>S28-S33-S46-S105</f>
        <v>329965.36219897593</v>
      </c>
      <c r="T107" s="106">
        <f>IFERROR(S107/S$28,0)</f>
        <v>0.19356267342827932</v>
      </c>
      <c r="U107" s="105">
        <f>U28-U33-U46-U105</f>
        <v>325965.67107195553</v>
      </c>
      <c r="V107" s="106">
        <f>IFERROR(U107/U$28,0)</f>
        <v>0.18932316247807476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73058.534463600008</v>
      </c>
      <c r="D111" s="103">
        <f t="shared" ref="D111:D116" si="39">IFERROR(C111/C$28,0)</f>
        <v>5.1170000000000014E-2</v>
      </c>
      <c r="E111" s="102">
        <f>E59</f>
        <v>81360.3</v>
      </c>
      <c r="F111" s="103">
        <f t="shared" ref="F111:F116" si="40">IFERROR(E111/E$28,0)</f>
        <v>5.117E-2</v>
      </c>
      <c r="G111" s="102">
        <f>G59</f>
        <v>82173.903000000006</v>
      </c>
      <c r="H111" s="103">
        <f t="shared" ref="H111:H116" si="41">IFERROR(G111/G$28,0)</f>
        <v>5.117E-2</v>
      </c>
      <c r="I111" s="102">
        <f>I59</f>
        <v>82995.642030000003</v>
      </c>
      <c r="J111" s="103">
        <f t="shared" ref="J111:J116" si="42">IFERROR(I111/I$28,0)</f>
        <v>5.117E-2</v>
      </c>
      <c r="K111" s="102">
        <f>K59</f>
        <v>83825.598450300007</v>
      </c>
      <c r="L111" s="103">
        <f t="shared" ref="L111:L116" si="43">IFERROR(K111/K$28,0)</f>
        <v>5.117E-2</v>
      </c>
      <c r="M111" s="102">
        <f>M59</f>
        <v>84663.854434803026</v>
      </c>
      <c r="N111" s="103">
        <f t="shared" ref="N111:N116" si="44">IFERROR(M111/M$28,0)</f>
        <v>5.1170000000000007E-2</v>
      </c>
      <c r="O111" s="102">
        <f>O59</f>
        <v>85510.492979151037</v>
      </c>
      <c r="P111" s="103">
        <f t="shared" ref="P111:P116" si="45">IFERROR(O111/O$28,0)</f>
        <v>5.117E-2</v>
      </c>
      <c r="Q111" s="102">
        <f>Q59</f>
        <v>86365.597908942567</v>
      </c>
      <c r="R111" s="103">
        <f t="shared" ref="R111:R116" si="46">IFERROR(Q111/Q$28,0)</f>
        <v>5.1170000000000007E-2</v>
      </c>
      <c r="S111" s="102">
        <f>S59</f>
        <v>87229.253888031977</v>
      </c>
      <c r="T111" s="103">
        <f t="shared" ref="T111:T116" si="47">IFERROR(S111/S$28,0)</f>
        <v>5.117E-2</v>
      </c>
      <c r="U111" s="102">
        <f>U59</f>
        <v>88101.546426912304</v>
      </c>
      <c r="V111" s="103">
        <f t="shared" ref="V111:V116" si="48">IFERROR(U111/U$28,0)</f>
        <v>5.1170000000000007E-2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73058.534463600008</v>
      </c>
      <c r="D116" s="106">
        <f t="shared" si="39"/>
        <v>5.1170000000000014E-2</v>
      </c>
      <c r="E116" s="108">
        <f>SUM(E111:E115)</f>
        <v>81360.3</v>
      </c>
      <c r="F116" s="106">
        <f t="shared" si="40"/>
        <v>5.117E-2</v>
      </c>
      <c r="G116" s="108">
        <f>SUM(G111:G115)</f>
        <v>82173.903000000006</v>
      </c>
      <c r="H116" s="106">
        <f t="shared" si="41"/>
        <v>5.117E-2</v>
      </c>
      <c r="I116" s="108">
        <f>SUM(I111:I115)</f>
        <v>82995.642030000003</v>
      </c>
      <c r="J116" s="106">
        <f t="shared" si="42"/>
        <v>5.117E-2</v>
      </c>
      <c r="K116" s="108">
        <f>SUM(K111:K115)</f>
        <v>83825.598450300007</v>
      </c>
      <c r="L116" s="106">
        <f t="shared" si="43"/>
        <v>5.117E-2</v>
      </c>
      <c r="M116" s="108">
        <f>SUM(M111:M115)</f>
        <v>84663.854434803026</v>
      </c>
      <c r="N116" s="106">
        <f t="shared" si="44"/>
        <v>5.1170000000000007E-2</v>
      </c>
      <c r="O116" s="108">
        <f>SUM(O111:O115)</f>
        <v>85510.492979151037</v>
      </c>
      <c r="P116" s="106">
        <f t="shared" si="45"/>
        <v>5.117E-2</v>
      </c>
      <c r="Q116" s="108">
        <f>SUM(Q111:Q115)</f>
        <v>86365.597908942567</v>
      </c>
      <c r="R116" s="106">
        <f t="shared" si="46"/>
        <v>5.1170000000000007E-2</v>
      </c>
      <c r="S116" s="108">
        <f>SUM(S111:S115)</f>
        <v>87229.253888031977</v>
      </c>
      <c r="T116" s="106">
        <f t="shared" si="47"/>
        <v>5.117E-2</v>
      </c>
      <c r="U116" s="108">
        <f>SUM(U111:U115)</f>
        <v>88101.546426912304</v>
      </c>
      <c r="V116" s="106">
        <f t="shared" si="48"/>
        <v>5.1170000000000007E-2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0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199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Starbucks (Mango)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f>+C8</f>
        <v>285</v>
      </c>
      <c r="F8" s="38"/>
      <c r="G8" s="134">
        <f>+E8</f>
        <v>285</v>
      </c>
      <c r="H8" s="38"/>
      <c r="I8" s="134">
        <f>+G8</f>
        <v>285</v>
      </c>
      <c r="J8" s="38"/>
      <c r="K8" s="134">
        <f>+I8</f>
        <v>285</v>
      </c>
      <c r="L8" s="38"/>
      <c r="M8" s="134">
        <f>+K8</f>
        <v>285</v>
      </c>
      <c r="N8" s="38"/>
      <c r="O8" s="134">
        <f>+M8</f>
        <v>285</v>
      </c>
      <c r="P8" s="38"/>
      <c r="Q8" s="134">
        <f>+O8</f>
        <v>285</v>
      </c>
      <c r="R8" s="38"/>
      <c r="S8" s="134">
        <f>+Q8</f>
        <v>285</v>
      </c>
      <c r="T8" s="38"/>
      <c r="U8" s="134">
        <f>+S8</f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636</v>
      </c>
      <c r="D10" s="248"/>
      <c r="E10" s="247">
        <v>705.5751902442131</v>
      </c>
      <c r="F10" s="248"/>
      <c r="G10" s="247">
        <v>708.77192982456143</v>
      </c>
      <c r="H10" s="248"/>
      <c r="I10" s="247">
        <v>712.00403162304326</v>
      </c>
      <c r="J10" s="248"/>
      <c r="K10" s="247">
        <v>715.27162155388487</v>
      </c>
      <c r="L10" s="248"/>
      <c r="M10" s="247">
        <v>718.57482975289031</v>
      </c>
      <c r="N10" s="248"/>
      <c r="O10" s="247">
        <v>721.91379053425089</v>
      </c>
      <c r="P10" s="248"/>
      <c r="Q10" s="247">
        <v>725.28864234940227</v>
      </c>
      <c r="R10" s="248"/>
      <c r="S10" s="247">
        <v>728.69952774786361</v>
      </c>
      <c r="T10" s="248"/>
      <c r="U10" s="247">
        <v>732.14659333999259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5.49</v>
      </c>
      <c r="D12" s="38"/>
      <c r="E12" s="135">
        <v>5.51</v>
      </c>
      <c r="F12" s="38"/>
      <c r="G12" s="135">
        <v>5.54</v>
      </c>
      <c r="H12" s="38"/>
      <c r="I12" s="135">
        <v>5.57</v>
      </c>
      <c r="J12" s="38"/>
      <c r="K12" s="135">
        <v>5.6</v>
      </c>
      <c r="L12" s="38"/>
      <c r="M12" s="135">
        <v>5.63</v>
      </c>
      <c r="N12" s="38"/>
      <c r="O12" s="135">
        <v>5.66</v>
      </c>
      <c r="P12" s="38"/>
      <c r="Q12" s="135">
        <v>5.69</v>
      </c>
      <c r="R12" s="38"/>
      <c r="S12" s="135">
        <v>5.72</v>
      </c>
      <c r="T12" s="38"/>
      <c r="U12" s="135">
        <v>5.75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995117.4</v>
      </c>
      <c r="D14" s="245"/>
      <c r="E14" s="243">
        <v>1108000</v>
      </c>
      <c r="F14" s="245"/>
      <c r="G14" s="243">
        <f>E14*1.01</f>
        <v>1119080</v>
      </c>
      <c r="H14" s="245"/>
      <c r="I14" s="243">
        <f>G14*1.01</f>
        <v>1130270.8</v>
      </c>
      <c r="J14" s="245"/>
      <c r="K14" s="243">
        <f>I14*1.01</f>
        <v>1141573.5080000001</v>
      </c>
      <c r="L14" s="245"/>
      <c r="M14" s="243">
        <f>K14*1.01</f>
        <v>1152989.2430800002</v>
      </c>
      <c r="N14" s="245"/>
      <c r="O14" s="243">
        <f>M14*1.01</f>
        <v>1164519.1355108002</v>
      </c>
      <c r="P14" s="245"/>
      <c r="Q14" s="243">
        <f>O14*1.01</f>
        <v>1176164.3268659082</v>
      </c>
      <c r="R14" s="245"/>
      <c r="S14" s="243">
        <f>Q14*1.01</f>
        <v>1187925.9701345672</v>
      </c>
      <c r="T14" s="245"/>
      <c r="U14" s="243">
        <f>S14*1.01</f>
        <v>1199805.2298359128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0">
        <v>871921.86588000006</v>
      </c>
      <c r="D19" s="103">
        <f>IFERROR(C19/C$28,0)</f>
        <v>0.87620000000000009</v>
      </c>
      <c r="E19" s="240">
        <v>517768.39999999991</v>
      </c>
      <c r="F19" s="103">
        <f>IFERROR(E19/E$28,0)</f>
        <v>0.46729999999999994</v>
      </c>
      <c r="G19" s="240">
        <v>517043.76799999992</v>
      </c>
      <c r="H19" s="103">
        <f>IFERROR(G19/G$28,0)</f>
        <v>0.46202574257425738</v>
      </c>
      <c r="I19" s="240">
        <v>516193.84335999994</v>
      </c>
      <c r="J19" s="103">
        <f>IFERROR(I19/I$28,0)</f>
        <v>0.45669926477796285</v>
      </c>
      <c r="K19" s="240">
        <v>515215.01222719997</v>
      </c>
      <c r="L19" s="103">
        <f>IFERROR(K19/K$28,0)</f>
        <v>0.45132004957774469</v>
      </c>
      <c r="M19" s="240">
        <v>514103.57739174401</v>
      </c>
      <c r="N19" s="103">
        <f>IFERROR(M19/M$28,0)</f>
        <v>0.44588757482108871</v>
      </c>
      <c r="O19" s="240">
        <v>512855.7565087789</v>
      </c>
      <c r="P19" s="103">
        <f>IFERROR(O19/O$28,0)</f>
        <v>0.44040131318565395</v>
      </c>
      <c r="Q19" s="240">
        <v>511467.68028384657</v>
      </c>
      <c r="R19" s="103">
        <f>IFERROR(Q19/Q$28,0)</f>
        <v>0.43486073212808624</v>
      </c>
      <c r="S19" s="240">
        <v>509935.39062086435</v>
      </c>
      <c r="T19" s="103">
        <f>IFERROR(S19/S$28,0)</f>
        <v>0.42926529383232465</v>
      </c>
      <c r="U19" s="240">
        <v>508254.83873193583</v>
      </c>
      <c r="V19" s="103">
        <f>IFERROR(U19/U$28,0)</f>
        <v>0.4236144551573971</v>
      </c>
    </row>
    <row r="20" spans="1:24" ht="12.75" customHeight="1" x14ac:dyDescent="0.3">
      <c r="A20" s="38" t="s">
        <v>238</v>
      </c>
      <c r="B20" s="50"/>
      <c r="C20" s="136">
        <v>123195.53412000001</v>
      </c>
      <c r="D20" s="103">
        <f>IFERROR(C20/C$28,0)</f>
        <v>0.12380000000000001</v>
      </c>
      <c r="E20" s="136">
        <v>590231.60000000009</v>
      </c>
      <c r="F20" s="103">
        <f>IFERROR(E20/E$28,0)</f>
        <v>0.53270000000000006</v>
      </c>
      <c r="G20" s="136">
        <v>602036.23200000008</v>
      </c>
      <c r="H20" s="103">
        <f>IFERROR(G20/G$28,0)</f>
        <v>0.53797425742574267</v>
      </c>
      <c r="I20" s="136">
        <v>614076.95664000011</v>
      </c>
      <c r="J20" s="103">
        <f>IFERROR(I20/I$28,0)</f>
        <v>0.54330073522203715</v>
      </c>
      <c r="K20" s="136">
        <v>626358.49577280018</v>
      </c>
      <c r="L20" s="103">
        <f>IFERROR(K20/K$28,0)</f>
        <v>0.54867995042225537</v>
      </c>
      <c r="M20" s="136">
        <v>638885.66568825615</v>
      </c>
      <c r="N20" s="103">
        <f>IFERROR(M20/M$28,0)</f>
        <v>0.55411242517891124</v>
      </c>
      <c r="O20" s="136">
        <v>651663.37900202128</v>
      </c>
      <c r="P20" s="103">
        <f>IFERROR(O20/O$28,0)</f>
        <v>0.5595986868143461</v>
      </c>
      <c r="Q20" s="136">
        <v>664696.64658206166</v>
      </c>
      <c r="R20" s="103">
        <f>IFERROR(Q20/Q$28,0)</f>
        <v>0.56513926787191382</v>
      </c>
      <c r="S20" s="136">
        <v>677990.57951370289</v>
      </c>
      <c r="T20" s="103">
        <f>IFERROR(S20/S$28,0)</f>
        <v>0.5707347061676753</v>
      </c>
      <c r="U20" s="136">
        <v>691550.39110397699</v>
      </c>
      <c r="V20" s="103">
        <f>IFERROR(U20/U$28,0)</f>
        <v>0.57638554484260285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995117.4</v>
      </c>
      <c r="D28" s="106">
        <f t="shared" si="0"/>
        <v>1</v>
      </c>
      <c r="E28" s="105">
        <f>SUM(E19:E27)</f>
        <v>1108000</v>
      </c>
      <c r="F28" s="106">
        <f t="shared" si="1"/>
        <v>1</v>
      </c>
      <c r="G28" s="105">
        <f>SUM(G19:G27)</f>
        <v>1119080</v>
      </c>
      <c r="H28" s="106">
        <f t="shared" si="2"/>
        <v>1</v>
      </c>
      <c r="I28" s="105">
        <f>SUM(I19:I27)</f>
        <v>1130270.8</v>
      </c>
      <c r="J28" s="106">
        <f t="shared" si="3"/>
        <v>1</v>
      </c>
      <c r="K28" s="105">
        <f>SUM(K19:K27)</f>
        <v>1141573.5080000001</v>
      </c>
      <c r="L28" s="106">
        <f t="shared" si="4"/>
        <v>1</v>
      </c>
      <c r="M28" s="105">
        <f>SUM(M19:M27)</f>
        <v>1152989.2430800002</v>
      </c>
      <c r="N28" s="106">
        <f t="shared" si="5"/>
        <v>1</v>
      </c>
      <c r="O28" s="105">
        <f>SUM(O19:O27)</f>
        <v>1164519.1355108002</v>
      </c>
      <c r="P28" s="106">
        <f t="shared" si="6"/>
        <v>1</v>
      </c>
      <c r="Q28" s="105">
        <f>SUM(Q19:Q27)</f>
        <v>1176164.3268659082</v>
      </c>
      <c r="R28" s="106">
        <f t="shared" si="7"/>
        <v>1</v>
      </c>
      <c r="S28" s="105">
        <f>SUM(S19:S27)</f>
        <v>1187925.9701345672</v>
      </c>
      <c r="T28" s="106">
        <f t="shared" si="8"/>
        <v>1</v>
      </c>
      <c r="U28" s="105">
        <f>SUM(U19:U27)</f>
        <v>1199805.2298359128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333364.32900000003</v>
      </c>
      <c r="D31" s="103">
        <f>IFERROR(C31/C$28,0)</f>
        <v>0.33500000000000002</v>
      </c>
      <c r="E31" s="216">
        <v>371180</v>
      </c>
      <c r="F31" s="103">
        <f>IFERROR(E31/E$28,0)</f>
        <v>0.33500000000000002</v>
      </c>
      <c r="G31" s="216">
        <v>374891.80000000005</v>
      </c>
      <c r="H31" s="103">
        <f>IFERROR(G31/G$28,0)</f>
        <v>0.33500000000000002</v>
      </c>
      <c r="I31" s="216">
        <v>378640.71800000005</v>
      </c>
      <c r="J31" s="103">
        <f>IFERROR(I31/I$28,0)</f>
        <v>0.33500000000000002</v>
      </c>
      <c r="K31" s="216">
        <v>382427.12518000009</v>
      </c>
      <c r="L31" s="103">
        <f>IFERROR(K31/K$28,0)</f>
        <v>0.33500000000000002</v>
      </c>
      <c r="M31" s="216">
        <v>386251.39643180009</v>
      </c>
      <c r="N31" s="103">
        <f>IFERROR(M31/M$28,0)</f>
        <v>0.33500000000000002</v>
      </c>
      <c r="O31" s="216">
        <v>390113.91039611807</v>
      </c>
      <c r="P31" s="103">
        <f>IFERROR(O31/O$28,0)</f>
        <v>0.33500000000000002</v>
      </c>
      <c r="Q31" s="216">
        <v>394015.0495000793</v>
      </c>
      <c r="R31" s="103">
        <f>IFERROR(Q31/Q$28,0)</f>
        <v>0.33500000000000002</v>
      </c>
      <c r="S31" s="216">
        <v>397955.19999508007</v>
      </c>
      <c r="T31" s="103">
        <f>IFERROR(S31/S$28,0)</f>
        <v>0.33500000000000002</v>
      </c>
      <c r="U31" s="216">
        <v>401934.75199503079</v>
      </c>
      <c r="V31" s="103">
        <f>IFERROR(U31/U$28,0)</f>
        <v>0.33500000000000002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333364.32900000003</v>
      </c>
      <c r="D33" s="106">
        <f>IFERROR(C33/C$28,0)</f>
        <v>0.33500000000000002</v>
      </c>
      <c r="E33" s="105">
        <f>SUM(E31:E32)</f>
        <v>371180</v>
      </c>
      <c r="F33" s="106">
        <f>IFERROR(E33/E$28,0)</f>
        <v>0.33500000000000002</v>
      </c>
      <c r="G33" s="105">
        <f>SUM(G31:G32)</f>
        <v>374891.80000000005</v>
      </c>
      <c r="H33" s="106">
        <f>IFERROR(G33/G$28,0)</f>
        <v>0.33500000000000002</v>
      </c>
      <c r="I33" s="105">
        <f>SUM(I31:I32)</f>
        <v>378640.71800000005</v>
      </c>
      <c r="J33" s="106">
        <f>IFERROR(I33/I$28,0)</f>
        <v>0.33500000000000002</v>
      </c>
      <c r="K33" s="105">
        <f>SUM(K31:K32)</f>
        <v>382427.12518000009</v>
      </c>
      <c r="L33" s="106">
        <f>IFERROR(K33/K$28,0)</f>
        <v>0.33500000000000002</v>
      </c>
      <c r="M33" s="105">
        <f>SUM(M31:M32)</f>
        <v>386251.39643180009</v>
      </c>
      <c r="N33" s="106">
        <f>IFERROR(M33/M$28,0)</f>
        <v>0.33500000000000002</v>
      </c>
      <c r="O33" s="105">
        <f>SUM(O31:O32)</f>
        <v>390113.91039611807</v>
      </c>
      <c r="P33" s="106">
        <f>IFERROR(O33/O$28,0)</f>
        <v>0.33500000000000002</v>
      </c>
      <c r="Q33" s="105">
        <f>SUM(Q31:Q32)</f>
        <v>394015.0495000793</v>
      </c>
      <c r="R33" s="106">
        <f>IFERROR(Q33/Q$28,0)</f>
        <v>0.33500000000000002</v>
      </c>
      <c r="S33" s="105">
        <f>SUM(S31:S32)</f>
        <v>397955.19999508007</v>
      </c>
      <c r="T33" s="106">
        <f>IFERROR(S33/S$28,0)</f>
        <v>0.33500000000000002</v>
      </c>
      <c r="U33" s="105">
        <f>SUM(U31:U32)</f>
        <v>401934.75199503079</v>
      </c>
      <c r="V33" s="106">
        <f>IFERROR(U33/U$28,0)</f>
        <v>0.33500000000000002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110898</v>
      </c>
      <c r="D37" s="103">
        <f t="shared" si="10"/>
        <v>0.11144212733090587</v>
      </c>
      <c r="E37" s="216">
        <v>123318.57600000002</v>
      </c>
      <c r="F37" s="103">
        <f t="shared" si="11"/>
        <v>0.11129835379061373</v>
      </c>
      <c r="G37" s="216">
        <v>127634.72616000001</v>
      </c>
      <c r="H37" s="103">
        <f t="shared" si="12"/>
        <v>0.11405326353790614</v>
      </c>
      <c r="I37" s="216">
        <v>131719.03739712</v>
      </c>
      <c r="J37" s="103">
        <f t="shared" si="13"/>
        <v>0.116537592050613</v>
      </c>
      <c r="K37" s="216">
        <v>135012.01333204799</v>
      </c>
      <c r="L37" s="103">
        <f t="shared" si="14"/>
        <v>0.11826834836819634</v>
      </c>
      <c r="M37" s="216">
        <v>138387.31366534918</v>
      </c>
      <c r="N37" s="103">
        <f t="shared" si="15"/>
        <v>0.12002480898752599</v>
      </c>
      <c r="O37" s="216">
        <v>141846.99650698289</v>
      </c>
      <c r="P37" s="103">
        <f t="shared" si="16"/>
        <v>0.12180735565565753</v>
      </c>
      <c r="Q37" s="216">
        <v>145393.17141965745</v>
      </c>
      <c r="R37" s="103">
        <f t="shared" si="17"/>
        <v>0.12361637578915738</v>
      </c>
      <c r="S37" s="216">
        <v>149028.00070514888</v>
      </c>
      <c r="T37" s="103">
        <f t="shared" si="18"/>
        <v>0.1254522625583033</v>
      </c>
      <c r="U37" s="216">
        <v>152753.70072277758</v>
      </c>
      <c r="V37" s="103">
        <f t="shared" si="19"/>
        <v>0.12731541497253551</v>
      </c>
    </row>
    <row r="38" spans="1:22" ht="12.75" customHeight="1" x14ac:dyDescent="0.3">
      <c r="A38" s="38" t="s">
        <v>24</v>
      </c>
      <c r="B38" s="50"/>
      <c r="C38" s="216">
        <v>6528</v>
      </c>
      <c r="D38" s="103">
        <f t="shared" si="10"/>
        <v>6.5600300024901579E-3</v>
      </c>
      <c r="E38" s="216">
        <v>7259.1360000000004</v>
      </c>
      <c r="F38" s="103">
        <f t="shared" si="11"/>
        <v>6.5515667870036107E-3</v>
      </c>
      <c r="G38" s="216">
        <v>7513.2057599999998</v>
      </c>
      <c r="H38" s="103">
        <f t="shared" si="12"/>
        <v>6.7137342817314219E-3</v>
      </c>
      <c r="I38" s="216">
        <v>7753.62834432</v>
      </c>
      <c r="J38" s="103">
        <f t="shared" si="13"/>
        <v>6.8599740383631959E-3</v>
      </c>
      <c r="K38" s="216">
        <v>7947.4690529279997</v>
      </c>
      <c r="L38" s="103">
        <f t="shared" si="14"/>
        <v>6.9618548409131429E-3</v>
      </c>
      <c r="M38" s="216">
        <v>8146.1557792511985</v>
      </c>
      <c r="N38" s="103">
        <f t="shared" si="15"/>
        <v>7.0652487246890801E-3</v>
      </c>
      <c r="O38" s="216">
        <v>8349.8096737324777</v>
      </c>
      <c r="P38" s="103">
        <f t="shared" si="16"/>
        <v>7.1701781611943627E-3</v>
      </c>
      <c r="Q38" s="216">
        <v>8558.554915575789</v>
      </c>
      <c r="R38" s="103">
        <f t="shared" si="17"/>
        <v>7.276665955667545E-3</v>
      </c>
      <c r="S38" s="216">
        <v>8772.5187884651823</v>
      </c>
      <c r="T38" s="103">
        <f t="shared" si="18"/>
        <v>7.3847352520388446E-3</v>
      </c>
      <c r="U38" s="216">
        <v>8991.8317581768115</v>
      </c>
      <c r="V38" s="103">
        <f t="shared" si="19"/>
        <v>7.4944095379602142E-3</v>
      </c>
    </row>
    <row r="39" spans="1:22" ht="12.75" customHeight="1" x14ac:dyDescent="0.3">
      <c r="A39" s="38" t="s">
        <v>28</v>
      </c>
      <c r="B39" s="50"/>
      <c r="C39" s="216">
        <v>54608</v>
      </c>
      <c r="D39" s="103">
        <f t="shared" si="10"/>
        <v>5.487593725122282E-2</v>
      </c>
      <c r="E39" s="216">
        <v>60724.096000000005</v>
      </c>
      <c r="F39" s="103">
        <f t="shared" si="11"/>
        <v>5.4805140794223828E-2</v>
      </c>
      <c r="G39" s="216">
        <v>62849.439360000004</v>
      </c>
      <c r="H39" s="103">
        <f t="shared" si="12"/>
        <v>5.6161703685169963E-2</v>
      </c>
      <c r="I39" s="216">
        <v>64860.621419520008</v>
      </c>
      <c r="J39" s="103">
        <f t="shared" si="13"/>
        <v>5.7385027923856836E-2</v>
      </c>
      <c r="K39" s="216">
        <v>66482.136955007998</v>
      </c>
      <c r="L39" s="103">
        <f t="shared" si="14"/>
        <v>5.8237280813815094E-2</v>
      </c>
      <c r="M39" s="216">
        <v>68144.190378883199</v>
      </c>
      <c r="N39" s="103">
        <f t="shared" si="15"/>
        <v>5.9102190924911355E-2</v>
      </c>
      <c r="O39" s="216">
        <v>69847.795138355272</v>
      </c>
      <c r="P39" s="103">
        <f t="shared" si="16"/>
        <v>5.9979946235677359E-2</v>
      </c>
      <c r="Q39" s="216">
        <v>71593.990016814147</v>
      </c>
      <c r="R39" s="103">
        <f t="shared" si="17"/>
        <v>6.0870737516405232E-2</v>
      </c>
      <c r="S39" s="216">
        <v>73383.839767234487</v>
      </c>
      <c r="T39" s="103">
        <f t="shared" si="18"/>
        <v>6.1774758370609265E-2</v>
      </c>
      <c r="U39" s="216">
        <v>75218.435761415341</v>
      </c>
      <c r="V39" s="103">
        <f t="shared" si="19"/>
        <v>6.2692205277103452E-2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13751.352000000001</v>
      </c>
      <c r="D41" s="103">
        <f t="shared" si="10"/>
        <v>1.381882378903233E-2</v>
      </c>
      <c r="E41" s="216">
        <v>15291.503424000002</v>
      </c>
      <c r="F41" s="103">
        <f t="shared" si="11"/>
        <v>1.3800995870036104E-2</v>
      </c>
      <c r="G41" s="216">
        <v>15826.70604384</v>
      </c>
      <c r="H41" s="103">
        <f t="shared" si="12"/>
        <v>1.4142604678700361E-2</v>
      </c>
      <c r="I41" s="216">
        <v>16333.16063724288</v>
      </c>
      <c r="J41" s="103">
        <f t="shared" si="13"/>
        <v>1.4450661414276011E-2</v>
      </c>
      <c r="K41" s="216">
        <v>16741.489653173951</v>
      </c>
      <c r="L41" s="103">
        <f t="shared" si="14"/>
        <v>1.4665275197656346E-2</v>
      </c>
      <c r="M41" s="216">
        <v>17160.026894503299</v>
      </c>
      <c r="N41" s="103">
        <f t="shared" si="15"/>
        <v>1.4883076314453222E-2</v>
      </c>
      <c r="O41" s="216">
        <v>17589.02756686588</v>
      </c>
      <c r="P41" s="103">
        <f t="shared" si="16"/>
        <v>1.5104112101301536E-2</v>
      </c>
      <c r="Q41" s="216">
        <v>18028.753256037522</v>
      </c>
      <c r="R41" s="103">
        <f t="shared" si="17"/>
        <v>1.5328430597855514E-2</v>
      </c>
      <c r="S41" s="216">
        <v>18479.472087438462</v>
      </c>
      <c r="T41" s="103">
        <f t="shared" si="18"/>
        <v>1.5556080557229608E-2</v>
      </c>
      <c r="U41" s="216">
        <v>18941.45888962442</v>
      </c>
      <c r="V41" s="103">
        <f t="shared" si="19"/>
        <v>1.5787111456594404E-2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16171.196</v>
      </c>
      <c r="D45" s="103">
        <f t="shared" si="10"/>
        <v>1.6250540890954172E-2</v>
      </c>
      <c r="E45" s="219">
        <v>17982.369952000001</v>
      </c>
      <c r="F45" s="103">
        <f t="shared" si="11"/>
        <v>1.6229575768953071E-2</v>
      </c>
      <c r="G45" s="219">
        <v>18611.752900320003</v>
      </c>
      <c r="H45" s="103">
        <f t="shared" si="12"/>
        <v>1.6631297941451909E-2</v>
      </c>
      <c r="I45" s="219">
        <v>19207.328993130239</v>
      </c>
      <c r="J45" s="103">
        <f t="shared" si="13"/>
        <v>1.6993563837206304E-2</v>
      </c>
      <c r="K45" s="219">
        <v>19687.512217958494</v>
      </c>
      <c r="L45" s="103">
        <f t="shared" si="14"/>
        <v>1.7245943498154909E-2</v>
      </c>
      <c r="M45" s="219">
        <v>20179.700023407455</v>
      </c>
      <c r="N45" s="103">
        <f t="shared" si="15"/>
        <v>1.7502071371889881E-2</v>
      </c>
      <c r="O45" s="219">
        <v>20684.192523992639</v>
      </c>
      <c r="P45" s="103">
        <f t="shared" si="16"/>
        <v>1.776200312493775E-2</v>
      </c>
      <c r="Q45" s="219">
        <v>21201.297337092452</v>
      </c>
      <c r="R45" s="103">
        <f t="shared" si="17"/>
        <v>1.8025795250555633E-2</v>
      </c>
      <c r="S45" s="219">
        <v>21731.329770519762</v>
      </c>
      <c r="T45" s="103">
        <f t="shared" si="18"/>
        <v>1.829350508100943E-2</v>
      </c>
      <c r="U45" s="219">
        <v>22274.613014782757</v>
      </c>
      <c r="V45" s="103">
        <f t="shared" si="19"/>
        <v>1.8565190800034326E-2</v>
      </c>
    </row>
    <row r="46" spans="1:22" ht="12.75" customHeight="1" x14ac:dyDescent="0.3">
      <c r="A46" s="26" t="s">
        <v>5</v>
      </c>
      <c r="B46" s="69"/>
      <c r="C46" s="105">
        <f>SUM(C36:C45)</f>
        <v>201956.54800000001</v>
      </c>
      <c r="D46" s="106">
        <f t="shared" si="10"/>
        <v>0.20294745926460536</v>
      </c>
      <c r="E46" s="105">
        <f>SUM(E36:E45)</f>
        <v>224575.68137600002</v>
      </c>
      <c r="F46" s="106">
        <f t="shared" si="11"/>
        <v>0.20268563301083034</v>
      </c>
      <c r="G46" s="105">
        <f>SUM(G36:G45)</f>
        <v>232435.83022416005</v>
      </c>
      <c r="H46" s="106">
        <f t="shared" si="12"/>
        <v>0.20770260412495983</v>
      </c>
      <c r="I46" s="105">
        <f>SUM(I36:I45)</f>
        <v>239873.7767913331</v>
      </c>
      <c r="J46" s="106">
        <f t="shared" si="13"/>
        <v>0.21222681926431533</v>
      </c>
      <c r="K46" s="105">
        <f>SUM(K36:K45)</f>
        <v>245870.62121111644</v>
      </c>
      <c r="L46" s="106">
        <f t="shared" si="14"/>
        <v>0.21537870271873583</v>
      </c>
      <c r="M46" s="105">
        <f>SUM(M36:M45)</f>
        <v>252017.38674139432</v>
      </c>
      <c r="N46" s="106">
        <f t="shared" si="15"/>
        <v>0.21857739632346951</v>
      </c>
      <c r="O46" s="105">
        <f>SUM(O36:O45)</f>
        <v>258317.82140992914</v>
      </c>
      <c r="P46" s="106">
        <f t="shared" si="16"/>
        <v>0.22182359527876852</v>
      </c>
      <c r="Q46" s="105">
        <f>SUM(Q36:Q45)</f>
        <v>264775.76694517734</v>
      </c>
      <c r="R46" s="106">
        <f t="shared" si="17"/>
        <v>0.22511800510964131</v>
      </c>
      <c r="S46" s="105">
        <f>SUM(S36:S45)</f>
        <v>271395.16111880675</v>
      </c>
      <c r="T46" s="106">
        <f t="shared" si="18"/>
        <v>0.22846134181919042</v>
      </c>
      <c r="U46" s="105">
        <f>SUM(U36:U45)</f>
        <v>278180.04014677694</v>
      </c>
      <c r="V46" s="106">
        <f t="shared" si="19"/>
        <v>0.23185433204422792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696.58218000000011</v>
      </c>
      <c r="D54" s="103">
        <f t="shared" si="20"/>
        <v>7.000000000000001E-4</v>
      </c>
      <c r="E54" s="216">
        <v>775.6</v>
      </c>
      <c r="F54" s="103">
        <f t="shared" si="21"/>
        <v>6.9999999999999999E-4</v>
      </c>
      <c r="G54" s="216">
        <v>783.35599999999999</v>
      </c>
      <c r="H54" s="103">
        <f t="shared" si="22"/>
        <v>6.9999999999999999E-4</v>
      </c>
      <c r="I54" s="216">
        <v>791.18956000000014</v>
      </c>
      <c r="J54" s="103">
        <f t="shared" si="23"/>
        <v>7.000000000000001E-4</v>
      </c>
      <c r="K54" s="216">
        <v>799.10145560000012</v>
      </c>
      <c r="L54" s="103">
        <f t="shared" si="24"/>
        <v>6.9999999999999999E-4</v>
      </c>
      <c r="M54" s="216">
        <v>807.0924701560001</v>
      </c>
      <c r="N54" s="103">
        <f t="shared" si="25"/>
        <v>6.9999999999999999E-4</v>
      </c>
      <c r="O54" s="216">
        <v>815.16339485755998</v>
      </c>
      <c r="P54" s="103">
        <f t="shared" si="26"/>
        <v>6.9999999999999988E-4</v>
      </c>
      <c r="Q54" s="216">
        <v>823.31502880613573</v>
      </c>
      <c r="R54" s="103">
        <f t="shared" si="27"/>
        <v>6.9999999999999999E-4</v>
      </c>
      <c r="S54" s="216">
        <v>831.54817909419705</v>
      </c>
      <c r="T54" s="103">
        <f t="shared" si="28"/>
        <v>6.9999999999999999E-4</v>
      </c>
      <c r="U54" s="216">
        <v>839.86366088513887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69658.218000000008</v>
      </c>
      <c r="D55" s="103">
        <f t="shared" si="20"/>
        <v>7.0000000000000007E-2</v>
      </c>
      <c r="E55" s="216">
        <v>77560.000000000015</v>
      </c>
      <c r="F55" s="103">
        <f t="shared" si="21"/>
        <v>7.0000000000000007E-2</v>
      </c>
      <c r="G55" s="216">
        <v>78335.600000000006</v>
      </c>
      <c r="H55" s="103">
        <f t="shared" si="22"/>
        <v>7.0000000000000007E-2</v>
      </c>
      <c r="I55" s="216">
        <v>79118.956000000006</v>
      </c>
      <c r="J55" s="103">
        <f t="shared" si="23"/>
        <v>7.0000000000000007E-2</v>
      </c>
      <c r="K55" s="216">
        <v>79910.145560000019</v>
      </c>
      <c r="L55" s="103">
        <f t="shared" si="24"/>
        <v>7.0000000000000007E-2</v>
      </c>
      <c r="M55" s="216">
        <v>80709.24701560002</v>
      </c>
      <c r="N55" s="103">
        <f t="shared" si="25"/>
        <v>7.0000000000000007E-2</v>
      </c>
      <c r="O55" s="216">
        <v>81516.33948575602</v>
      </c>
      <c r="P55" s="103">
        <f t="shared" si="26"/>
        <v>7.0000000000000007E-2</v>
      </c>
      <c r="Q55" s="216">
        <v>82331.502880613582</v>
      </c>
      <c r="R55" s="103">
        <f t="shared" si="27"/>
        <v>7.0000000000000007E-2</v>
      </c>
      <c r="S55" s="216">
        <v>83154.817909419711</v>
      </c>
      <c r="T55" s="103">
        <f t="shared" si="28"/>
        <v>7.0000000000000007E-2</v>
      </c>
      <c r="U55" s="216">
        <v>83986.366088513911</v>
      </c>
      <c r="V55" s="103">
        <f t="shared" si="29"/>
        <v>7.0000000000000007E-2</v>
      </c>
      <c r="X55" s="235"/>
    </row>
    <row r="56" spans="1:24" ht="12.75" customHeight="1" x14ac:dyDescent="0.3">
      <c r="A56" s="38" t="s">
        <v>88</v>
      </c>
      <c r="B56" s="50"/>
      <c r="C56" s="216">
        <v>507.50987400000008</v>
      </c>
      <c r="D56" s="103">
        <f t="shared" si="20"/>
        <v>5.1000000000000004E-4</v>
      </c>
      <c r="E56" s="216">
        <v>565.08000000000004</v>
      </c>
      <c r="F56" s="103">
        <f t="shared" si="21"/>
        <v>5.1000000000000004E-4</v>
      </c>
      <c r="G56" s="216">
        <v>570.73080000000004</v>
      </c>
      <c r="H56" s="103">
        <f t="shared" si="22"/>
        <v>5.1000000000000004E-4</v>
      </c>
      <c r="I56" s="216">
        <v>576.43810800000006</v>
      </c>
      <c r="J56" s="103">
        <f t="shared" si="23"/>
        <v>5.1000000000000004E-4</v>
      </c>
      <c r="K56" s="216">
        <v>582.20248908000008</v>
      </c>
      <c r="L56" s="103">
        <f t="shared" si="24"/>
        <v>5.1000000000000004E-4</v>
      </c>
      <c r="M56" s="216">
        <v>588.02451397080006</v>
      </c>
      <c r="N56" s="103">
        <f t="shared" si="25"/>
        <v>5.0999999999999993E-4</v>
      </c>
      <c r="O56" s="216">
        <v>593.90475911050805</v>
      </c>
      <c r="P56" s="103">
        <f t="shared" si="26"/>
        <v>5.0999999999999993E-4</v>
      </c>
      <c r="Q56" s="216">
        <v>599.84380670161318</v>
      </c>
      <c r="R56" s="103">
        <f t="shared" si="27"/>
        <v>5.1000000000000004E-4</v>
      </c>
      <c r="S56" s="216">
        <v>605.84224476862937</v>
      </c>
      <c r="T56" s="103">
        <f t="shared" si="28"/>
        <v>5.1000000000000004E-4</v>
      </c>
      <c r="U56" s="216">
        <v>611.90066721631558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49755.87</v>
      </c>
      <c r="D59" s="103">
        <f t="shared" si="20"/>
        <v>0.05</v>
      </c>
      <c r="E59" s="216">
        <v>55400</v>
      </c>
      <c r="F59" s="103">
        <f t="shared" si="21"/>
        <v>0.05</v>
      </c>
      <c r="G59" s="216">
        <v>55954</v>
      </c>
      <c r="H59" s="103">
        <f t="shared" si="22"/>
        <v>0.05</v>
      </c>
      <c r="I59" s="216">
        <v>56513.540000000008</v>
      </c>
      <c r="J59" s="103">
        <f t="shared" si="23"/>
        <v>0.05</v>
      </c>
      <c r="K59" s="216">
        <v>57078.675400000007</v>
      </c>
      <c r="L59" s="103">
        <f t="shared" si="24"/>
        <v>0.05</v>
      </c>
      <c r="M59" s="216">
        <v>57649.462154000008</v>
      </c>
      <c r="N59" s="103">
        <f t="shared" si="25"/>
        <v>0.05</v>
      </c>
      <c r="O59" s="216">
        <v>58225.956775540013</v>
      </c>
      <c r="P59" s="103">
        <f t="shared" si="26"/>
        <v>0.05</v>
      </c>
      <c r="Q59" s="216">
        <v>58808.216343295411</v>
      </c>
      <c r="R59" s="103">
        <f t="shared" si="27"/>
        <v>0.05</v>
      </c>
      <c r="S59" s="216">
        <v>59396.298506728366</v>
      </c>
      <c r="T59" s="103">
        <f t="shared" si="28"/>
        <v>0.05</v>
      </c>
      <c r="U59" s="216">
        <v>59990.261491795645</v>
      </c>
      <c r="V59" s="103">
        <f t="shared" si="29"/>
        <v>0.05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13994.403956384018</v>
      </c>
      <c r="D63" s="103">
        <f t="shared" si="20"/>
        <v>1.4063068293634517E-2</v>
      </c>
      <c r="E63" s="216">
        <v>9455.8013899308316</v>
      </c>
      <c r="F63" s="103">
        <f t="shared" si="21"/>
        <v>8.5341167779159136E-3</v>
      </c>
      <c r="G63" s="216">
        <v>10453.873760300487</v>
      </c>
      <c r="H63" s="103">
        <f t="shared" si="22"/>
        <v>9.341489223559072E-3</v>
      </c>
      <c r="I63" s="216">
        <v>10150.433203711507</v>
      </c>
      <c r="J63" s="103">
        <f t="shared" si="23"/>
        <v>8.9805321023169911E-3</v>
      </c>
      <c r="K63" s="216">
        <v>10195.078520668481</v>
      </c>
      <c r="L63" s="103">
        <f t="shared" si="24"/>
        <v>8.9307245212180246E-3</v>
      </c>
      <c r="M63" s="216">
        <v>10240.37156307097</v>
      </c>
      <c r="N63" s="103">
        <f t="shared" si="25"/>
        <v>8.8815846501010612E-3</v>
      </c>
      <c r="O63" s="216">
        <v>10285.169153174118</v>
      </c>
      <c r="P63" s="103">
        <f t="shared" si="26"/>
        <v>8.8321169137874841E-3</v>
      </c>
      <c r="Q63" s="216">
        <v>10330.621798418979</v>
      </c>
      <c r="R63" s="103">
        <f t="shared" si="27"/>
        <v>8.7833150202290978E-3</v>
      </c>
      <c r="S63" s="216">
        <v>10376.161438418219</v>
      </c>
      <c r="T63" s="103">
        <f t="shared" si="28"/>
        <v>8.7346869243399208E-3</v>
      </c>
      <c r="U63" s="216">
        <v>10421.793635760532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4776.5635199999997</v>
      </c>
      <c r="D64" s="103">
        <f t="shared" si="20"/>
        <v>4.7999999999999996E-3</v>
      </c>
      <c r="E64" s="216">
        <v>5318.3999999999987</v>
      </c>
      <c r="F64" s="103">
        <f t="shared" si="21"/>
        <v>4.7999999999999987E-3</v>
      </c>
      <c r="G64" s="216">
        <v>5371.5839999999989</v>
      </c>
      <c r="H64" s="103">
        <f t="shared" si="22"/>
        <v>4.7999999999999987E-3</v>
      </c>
      <c r="I64" s="216">
        <v>5425.2998399999997</v>
      </c>
      <c r="J64" s="103">
        <f t="shared" si="23"/>
        <v>4.7999999999999996E-3</v>
      </c>
      <c r="K64" s="216">
        <v>5479.5528384000008</v>
      </c>
      <c r="L64" s="103">
        <f t="shared" si="24"/>
        <v>4.8000000000000004E-3</v>
      </c>
      <c r="M64" s="216">
        <v>5534.3483667839992</v>
      </c>
      <c r="N64" s="103">
        <f t="shared" si="25"/>
        <v>4.7999999999999987E-3</v>
      </c>
      <c r="O64" s="216">
        <v>5589.6918504518399</v>
      </c>
      <c r="P64" s="103">
        <f t="shared" si="26"/>
        <v>4.7999999999999996E-3</v>
      </c>
      <c r="Q64" s="216">
        <v>5645.5887689563588</v>
      </c>
      <c r="R64" s="103">
        <f t="shared" si="27"/>
        <v>4.7999999999999996E-3</v>
      </c>
      <c r="S64" s="216">
        <v>5702.0446566459223</v>
      </c>
      <c r="T64" s="103">
        <f t="shared" si="28"/>
        <v>4.7999999999999996E-3</v>
      </c>
      <c r="U64" s="216">
        <v>5759.0651032123806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497.55870000000004</v>
      </c>
      <c r="D65" s="103">
        <f t="shared" si="20"/>
        <v>5.0000000000000001E-4</v>
      </c>
      <c r="E65" s="216">
        <v>554</v>
      </c>
      <c r="F65" s="103">
        <f t="shared" si="21"/>
        <v>5.0000000000000001E-4</v>
      </c>
      <c r="G65" s="216">
        <v>559.54</v>
      </c>
      <c r="H65" s="103">
        <f t="shared" si="22"/>
        <v>5.0000000000000001E-4</v>
      </c>
      <c r="I65" s="216">
        <v>565.1354</v>
      </c>
      <c r="J65" s="103">
        <f t="shared" si="23"/>
        <v>5.0000000000000001E-4</v>
      </c>
      <c r="K65" s="216">
        <v>570.78675400000009</v>
      </c>
      <c r="L65" s="103">
        <f t="shared" si="24"/>
        <v>5.0000000000000001E-4</v>
      </c>
      <c r="M65" s="216">
        <v>576.49462154000003</v>
      </c>
      <c r="N65" s="103">
        <f t="shared" si="25"/>
        <v>4.999999999999999E-4</v>
      </c>
      <c r="O65" s="216">
        <v>582.2595677554001</v>
      </c>
      <c r="P65" s="103">
        <f t="shared" si="26"/>
        <v>5.0000000000000001E-4</v>
      </c>
      <c r="Q65" s="216">
        <v>588.08216343295408</v>
      </c>
      <c r="R65" s="103">
        <f t="shared" si="27"/>
        <v>5.0000000000000001E-4</v>
      </c>
      <c r="S65" s="216">
        <v>593.96298506728363</v>
      </c>
      <c r="T65" s="103">
        <f t="shared" si="28"/>
        <v>5.0000000000000001E-4</v>
      </c>
      <c r="U65" s="216">
        <v>599.90261491795638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2786.3287200000004</v>
      </c>
      <c r="D66" s="103">
        <f t="shared" si="20"/>
        <v>2.8000000000000004E-3</v>
      </c>
      <c r="E66" s="216">
        <v>3102.4</v>
      </c>
      <c r="F66" s="103">
        <f t="shared" si="21"/>
        <v>2.8E-3</v>
      </c>
      <c r="G66" s="216">
        <v>3133.424</v>
      </c>
      <c r="H66" s="103">
        <f t="shared" si="22"/>
        <v>2.8E-3</v>
      </c>
      <c r="I66" s="216">
        <v>3164.7582400000006</v>
      </c>
      <c r="J66" s="103">
        <f t="shared" si="23"/>
        <v>2.8000000000000004E-3</v>
      </c>
      <c r="K66" s="216">
        <v>3196.4058224000005</v>
      </c>
      <c r="L66" s="103">
        <f t="shared" si="24"/>
        <v>2.8E-3</v>
      </c>
      <c r="M66" s="216">
        <v>3228.3698806240004</v>
      </c>
      <c r="N66" s="103">
        <f t="shared" si="25"/>
        <v>2.8E-3</v>
      </c>
      <c r="O66" s="216">
        <v>3260.6535794302399</v>
      </c>
      <c r="P66" s="103">
        <f t="shared" si="26"/>
        <v>2.7999999999999995E-3</v>
      </c>
      <c r="Q66" s="216">
        <v>3293.2601152245429</v>
      </c>
      <c r="R66" s="103">
        <f t="shared" si="27"/>
        <v>2.8E-3</v>
      </c>
      <c r="S66" s="216">
        <v>3326.1927163767882</v>
      </c>
      <c r="T66" s="103">
        <f t="shared" si="28"/>
        <v>2.8E-3</v>
      </c>
      <c r="U66" s="216">
        <v>3359.4546435405555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13434.0849</v>
      </c>
      <c r="D67" s="103">
        <f t="shared" si="20"/>
        <v>1.35E-2</v>
      </c>
      <c r="E67" s="216">
        <v>14957.999999999998</v>
      </c>
      <c r="F67" s="103">
        <f t="shared" si="21"/>
        <v>1.3499999999999998E-2</v>
      </c>
      <c r="G67" s="216">
        <v>15107.58</v>
      </c>
      <c r="H67" s="103">
        <f t="shared" si="22"/>
        <v>1.35E-2</v>
      </c>
      <c r="I67" s="216">
        <v>15258.655800000002</v>
      </c>
      <c r="J67" s="103">
        <f t="shared" si="23"/>
        <v>1.3500000000000002E-2</v>
      </c>
      <c r="K67" s="216">
        <v>15411.242358000001</v>
      </c>
      <c r="L67" s="103">
        <f t="shared" si="24"/>
        <v>1.35E-2</v>
      </c>
      <c r="M67" s="216">
        <v>15565.354781580001</v>
      </c>
      <c r="N67" s="103">
        <f t="shared" si="25"/>
        <v>1.35E-2</v>
      </c>
      <c r="O67" s="216">
        <v>15721.008329395801</v>
      </c>
      <c r="P67" s="103">
        <f t="shared" si="26"/>
        <v>1.35E-2</v>
      </c>
      <c r="Q67" s="216">
        <v>15878.218412689761</v>
      </c>
      <c r="R67" s="103">
        <f t="shared" si="27"/>
        <v>1.35E-2</v>
      </c>
      <c r="S67" s="216">
        <v>16037.000596816657</v>
      </c>
      <c r="T67" s="103">
        <f t="shared" si="28"/>
        <v>1.35E-2</v>
      </c>
      <c r="U67" s="216">
        <v>16197.370602784822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1691.69958</v>
      </c>
      <c r="D68" s="103">
        <f t="shared" si="20"/>
        <v>1.6999999999999999E-3</v>
      </c>
      <c r="E68" s="216">
        <v>1883.6</v>
      </c>
      <c r="F68" s="103">
        <f t="shared" si="21"/>
        <v>1.6999999999999999E-3</v>
      </c>
      <c r="G68" s="216">
        <v>1902.4360000000001</v>
      </c>
      <c r="H68" s="103">
        <f t="shared" si="22"/>
        <v>1.7000000000000001E-3</v>
      </c>
      <c r="I68" s="216">
        <v>1921.46036</v>
      </c>
      <c r="J68" s="103">
        <f t="shared" si="23"/>
        <v>1.6999999999999999E-3</v>
      </c>
      <c r="K68" s="216">
        <v>1940.6749636000002</v>
      </c>
      <c r="L68" s="103">
        <f t="shared" si="24"/>
        <v>1.6999999999999999E-3</v>
      </c>
      <c r="M68" s="216">
        <v>1960.0817132360003</v>
      </c>
      <c r="N68" s="103">
        <f t="shared" si="25"/>
        <v>1.6999999999999999E-3</v>
      </c>
      <c r="O68" s="216">
        <v>1979.6825303683602</v>
      </c>
      <c r="P68" s="103">
        <f t="shared" si="26"/>
        <v>1.6999999999999999E-3</v>
      </c>
      <c r="Q68" s="216">
        <v>1999.479355672044</v>
      </c>
      <c r="R68" s="103">
        <f t="shared" si="27"/>
        <v>1.6999999999999999E-3</v>
      </c>
      <c r="S68" s="216">
        <v>2019.4741492287644</v>
      </c>
      <c r="T68" s="103">
        <f t="shared" si="28"/>
        <v>1.7000000000000001E-3</v>
      </c>
      <c r="U68" s="216">
        <v>2039.6688907210514</v>
      </c>
      <c r="V68" s="103">
        <f t="shared" si="29"/>
        <v>1.6999999999999997E-3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99.511740000000003</v>
      </c>
      <c r="D70" s="103">
        <f t="shared" si="20"/>
        <v>1E-4</v>
      </c>
      <c r="E70" s="216">
        <v>110.8</v>
      </c>
      <c r="F70" s="103">
        <f t="shared" si="21"/>
        <v>9.9999999999999991E-5</v>
      </c>
      <c r="G70" s="216">
        <v>111.908</v>
      </c>
      <c r="H70" s="103">
        <f t="shared" si="22"/>
        <v>1E-4</v>
      </c>
      <c r="I70" s="216">
        <v>113.02708000000001</v>
      </c>
      <c r="J70" s="103">
        <f t="shared" si="23"/>
        <v>1E-4</v>
      </c>
      <c r="K70" s="216">
        <v>114.15735080000003</v>
      </c>
      <c r="L70" s="103">
        <f t="shared" si="24"/>
        <v>1.0000000000000002E-4</v>
      </c>
      <c r="M70" s="216">
        <v>115.29892430800003</v>
      </c>
      <c r="N70" s="103">
        <f t="shared" si="25"/>
        <v>1E-4</v>
      </c>
      <c r="O70" s="216">
        <v>116.45191355108003</v>
      </c>
      <c r="P70" s="103">
        <f t="shared" si="26"/>
        <v>1E-4</v>
      </c>
      <c r="Q70" s="216">
        <v>117.61643268659081</v>
      </c>
      <c r="R70" s="103">
        <f t="shared" si="27"/>
        <v>9.9999999999999991E-5</v>
      </c>
      <c r="S70" s="216">
        <v>118.79259701345673</v>
      </c>
      <c r="T70" s="103">
        <f t="shared" si="28"/>
        <v>1E-4</v>
      </c>
      <c r="U70" s="216">
        <v>119.98052298359129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7463.3805000000002</v>
      </c>
      <c r="D75" s="103">
        <f t="shared" si="20"/>
        <v>7.4999999999999997E-3</v>
      </c>
      <c r="E75" s="216">
        <v>8310</v>
      </c>
      <c r="F75" s="103">
        <f t="shared" si="21"/>
        <v>7.4999999999999997E-3</v>
      </c>
      <c r="G75" s="216">
        <v>8393.1</v>
      </c>
      <c r="H75" s="103">
        <f t="shared" si="22"/>
        <v>7.5000000000000006E-3</v>
      </c>
      <c r="I75" s="216">
        <v>8477.0310000000009</v>
      </c>
      <c r="J75" s="103">
        <f t="shared" si="23"/>
        <v>7.5000000000000006E-3</v>
      </c>
      <c r="K75" s="216">
        <v>8561.8013100000007</v>
      </c>
      <c r="L75" s="103">
        <f t="shared" si="24"/>
        <v>7.4999999999999997E-3</v>
      </c>
      <c r="M75" s="216">
        <v>8647.4193231000008</v>
      </c>
      <c r="N75" s="103">
        <f t="shared" si="25"/>
        <v>7.4999999999999997E-3</v>
      </c>
      <c r="O75" s="216">
        <v>8733.8935163309998</v>
      </c>
      <c r="P75" s="103">
        <f t="shared" si="26"/>
        <v>7.4999999999999989E-3</v>
      </c>
      <c r="Q75" s="216">
        <v>8821.2324514943102</v>
      </c>
      <c r="R75" s="103">
        <f t="shared" si="27"/>
        <v>7.4999999999999989E-3</v>
      </c>
      <c r="S75" s="216">
        <v>8909.4447760092553</v>
      </c>
      <c r="T75" s="103">
        <f t="shared" si="28"/>
        <v>7.5000000000000006E-3</v>
      </c>
      <c r="U75" s="216">
        <v>8998.539223769345</v>
      </c>
      <c r="V75" s="103">
        <f t="shared" si="29"/>
        <v>7.4999999999999989E-3</v>
      </c>
      <c r="X75" s="235"/>
    </row>
    <row r="76" spans="1:24" ht="12.75" customHeight="1" x14ac:dyDescent="0.3">
      <c r="A76" s="38" t="s">
        <v>137</v>
      </c>
      <c r="B76" s="50"/>
      <c r="C76" s="216">
        <v>398.04696000000001</v>
      </c>
      <c r="D76" s="103">
        <f t="shared" si="20"/>
        <v>4.0000000000000002E-4</v>
      </c>
      <c r="E76" s="216">
        <v>443.2</v>
      </c>
      <c r="F76" s="103">
        <f t="shared" si="21"/>
        <v>3.9999999999999996E-4</v>
      </c>
      <c r="G76" s="216">
        <v>447.63200000000001</v>
      </c>
      <c r="H76" s="103">
        <f t="shared" si="22"/>
        <v>4.0000000000000002E-4</v>
      </c>
      <c r="I76" s="216">
        <v>452.10832000000005</v>
      </c>
      <c r="J76" s="103">
        <f t="shared" si="23"/>
        <v>4.0000000000000002E-4</v>
      </c>
      <c r="K76" s="216">
        <v>456.62940320000013</v>
      </c>
      <c r="L76" s="103">
        <f t="shared" si="24"/>
        <v>4.0000000000000007E-4</v>
      </c>
      <c r="M76" s="216">
        <v>461.1956972320001</v>
      </c>
      <c r="N76" s="103">
        <f t="shared" si="25"/>
        <v>4.0000000000000002E-4</v>
      </c>
      <c r="O76" s="216">
        <v>465.8076542043201</v>
      </c>
      <c r="P76" s="103">
        <f t="shared" si="26"/>
        <v>4.0000000000000002E-4</v>
      </c>
      <c r="Q76" s="216">
        <v>470.46573074636325</v>
      </c>
      <c r="R76" s="103">
        <f t="shared" si="27"/>
        <v>3.9999999999999996E-4</v>
      </c>
      <c r="S76" s="216">
        <v>475.17038805382691</v>
      </c>
      <c r="T76" s="103">
        <f t="shared" si="28"/>
        <v>4.0000000000000002E-4</v>
      </c>
      <c r="U76" s="216">
        <v>479.92209193436514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1293.6526200000001</v>
      </c>
      <c r="D77" s="103">
        <f t="shared" si="20"/>
        <v>1.2999999999999999E-3</v>
      </c>
      <c r="E77" s="216">
        <v>1440.3999999999999</v>
      </c>
      <c r="F77" s="103">
        <f t="shared" si="21"/>
        <v>1.2999999999999999E-3</v>
      </c>
      <c r="G77" s="216">
        <v>1454.8039999999999</v>
      </c>
      <c r="H77" s="103">
        <f t="shared" si="22"/>
        <v>1.2999999999999999E-3</v>
      </c>
      <c r="I77" s="216">
        <v>1469.35204</v>
      </c>
      <c r="J77" s="103">
        <f t="shared" si="23"/>
        <v>1.2999999999999999E-3</v>
      </c>
      <c r="K77" s="216">
        <v>1484.0455604000003</v>
      </c>
      <c r="L77" s="103">
        <f t="shared" si="24"/>
        <v>1.3000000000000002E-3</v>
      </c>
      <c r="M77" s="216">
        <v>1498.8860160040001</v>
      </c>
      <c r="N77" s="103">
        <f t="shared" si="25"/>
        <v>1.2999999999999999E-3</v>
      </c>
      <c r="O77" s="216">
        <v>1513.87487616404</v>
      </c>
      <c r="P77" s="103">
        <f t="shared" si="26"/>
        <v>1.2999999999999997E-3</v>
      </c>
      <c r="Q77" s="216">
        <v>1529.0136249256805</v>
      </c>
      <c r="R77" s="103">
        <f t="shared" si="27"/>
        <v>1.2999999999999997E-3</v>
      </c>
      <c r="S77" s="216">
        <v>1544.3037611749373</v>
      </c>
      <c r="T77" s="103">
        <f t="shared" si="28"/>
        <v>1.2999999999999999E-3</v>
      </c>
      <c r="U77" s="216">
        <v>1559.7467987866864</v>
      </c>
      <c r="V77" s="103">
        <f t="shared" si="29"/>
        <v>1.2999999999999997E-3</v>
      </c>
      <c r="X77" s="235"/>
    </row>
    <row r="78" spans="1:24" ht="12.75" customHeight="1" x14ac:dyDescent="0.3">
      <c r="A78" s="38" t="s">
        <v>135</v>
      </c>
      <c r="B78" s="50"/>
      <c r="C78" s="216">
        <v>19902.348000000002</v>
      </c>
      <c r="D78" s="103">
        <f t="shared" si="20"/>
        <v>0.02</v>
      </c>
      <c r="E78" s="216">
        <v>22160</v>
      </c>
      <c r="F78" s="103">
        <f t="shared" si="21"/>
        <v>0.02</v>
      </c>
      <c r="G78" s="216">
        <v>22381.599999999999</v>
      </c>
      <c r="H78" s="103">
        <f t="shared" si="22"/>
        <v>0.02</v>
      </c>
      <c r="I78" s="216">
        <v>22605.416000000005</v>
      </c>
      <c r="J78" s="103">
        <f t="shared" si="23"/>
        <v>2.0000000000000004E-2</v>
      </c>
      <c r="K78" s="216">
        <v>22831.470160000004</v>
      </c>
      <c r="L78" s="103">
        <f t="shared" si="24"/>
        <v>0.02</v>
      </c>
      <c r="M78" s="216">
        <v>23059.784861600001</v>
      </c>
      <c r="N78" s="103">
        <f t="shared" si="25"/>
        <v>1.9999999999999997E-2</v>
      </c>
      <c r="O78" s="216">
        <v>23290.382710216003</v>
      </c>
      <c r="P78" s="103">
        <f t="shared" si="26"/>
        <v>0.02</v>
      </c>
      <c r="Q78" s="216">
        <v>23523.286537318167</v>
      </c>
      <c r="R78" s="103">
        <f t="shared" si="27"/>
        <v>0.02</v>
      </c>
      <c r="S78" s="216">
        <v>23758.519402691349</v>
      </c>
      <c r="T78" s="103">
        <f t="shared" si="28"/>
        <v>2.0000000000000004E-2</v>
      </c>
      <c r="U78" s="216">
        <v>23996.104596718258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3980.4696000000004</v>
      </c>
      <c r="D86" s="103">
        <f t="shared" si="20"/>
        <v>4.0000000000000001E-3</v>
      </c>
      <c r="E86" s="216">
        <v>4432</v>
      </c>
      <c r="F86" s="103">
        <f t="shared" si="21"/>
        <v>4.0000000000000001E-3</v>
      </c>
      <c r="G86" s="216">
        <v>4476.32</v>
      </c>
      <c r="H86" s="103">
        <f t="shared" si="22"/>
        <v>4.0000000000000001E-3</v>
      </c>
      <c r="I86" s="216">
        <v>4521.0832</v>
      </c>
      <c r="J86" s="103">
        <f t="shared" si="23"/>
        <v>4.0000000000000001E-3</v>
      </c>
      <c r="K86" s="216">
        <v>4566.2940320000007</v>
      </c>
      <c r="L86" s="103">
        <f t="shared" si="24"/>
        <v>4.0000000000000001E-3</v>
      </c>
      <c r="M86" s="216">
        <v>4611.9569723200002</v>
      </c>
      <c r="N86" s="103">
        <f t="shared" si="25"/>
        <v>3.9999999999999992E-3</v>
      </c>
      <c r="O86" s="216">
        <v>4658.0765420432008</v>
      </c>
      <c r="P86" s="103">
        <f t="shared" si="26"/>
        <v>4.0000000000000001E-3</v>
      </c>
      <c r="Q86" s="216">
        <v>4704.6573074636326</v>
      </c>
      <c r="R86" s="103">
        <f t="shared" si="27"/>
        <v>4.0000000000000001E-3</v>
      </c>
      <c r="S86" s="216">
        <v>4751.703880538269</v>
      </c>
      <c r="T86" s="103">
        <f t="shared" si="28"/>
        <v>4.0000000000000001E-3</v>
      </c>
      <c r="U86" s="216">
        <v>4799.2209193436511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5075.0987400000004</v>
      </c>
      <c r="D88" s="103">
        <f t="shared" si="20"/>
        <v>5.1000000000000004E-3</v>
      </c>
      <c r="E88" s="216">
        <v>5650.8</v>
      </c>
      <c r="F88" s="103">
        <f t="shared" si="21"/>
        <v>5.1000000000000004E-3</v>
      </c>
      <c r="G88" s="216">
        <v>5707.308</v>
      </c>
      <c r="H88" s="103">
        <f t="shared" si="22"/>
        <v>5.1000000000000004E-3</v>
      </c>
      <c r="I88" s="216">
        <v>5764.3810800000001</v>
      </c>
      <c r="J88" s="103">
        <f t="shared" si="23"/>
        <v>5.0999999999999995E-3</v>
      </c>
      <c r="K88" s="216">
        <v>5822.0248908000012</v>
      </c>
      <c r="L88" s="103">
        <f t="shared" si="24"/>
        <v>5.1000000000000004E-3</v>
      </c>
      <c r="M88" s="216">
        <v>5880.2451397080013</v>
      </c>
      <c r="N88" s="103">
        <f t="shared" si="25"/>
        <v>5.1000000000000004E-3</v>
      </c>
      <c r="O88" s="216">
        <v>5939.0475911050808</v>
      </c>
      <c r="P88" s="103">
        <f t="shared" si="26"/>
        <v>5.0999999999999995E-3</v>
      </c>
      <c r="Q88" s="216">
        <v>5998.4380670161318</v>
      </c>
      <c r="R88" s="103">
        <f t="shared" si="27"/>
        <v>5.0999999999999995E-3</v>
      </c>
      <c r="S88" s="216">
        <v>6058.4224476862937</v>
      </c>
      <c r="T88" s="103">
        <f t="shared" si="28"/>
        <v>5.1000000000000004E-3</v>
      </c>
      <c r="U88" s="216">
        <v>6119.0066721631547</v>
      </c>
      <c r="V88" s="103">
        <f t="shared" si="29"/>
        <v>5.0999999999999995E-3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199.02348000000001</v>
      </c>
      <c r="D90" s="103">
        <f t="shared" si="20"/>
        <v>2.0000000000000001E-4</v>
      </c>
      <c r="E90" s="216">
        <v>221.6</v>
      </c>
      <c r="F90" s="103">
        <f t="shared" si="21"/>
        <v>1.9999999999999998E-4</v>
      </c>
      <c r="G90" s="216">
        <v>223.816</v>
      </c>
      <c r="H90" s="103">
        <f t="shared" si="22"/>
        <v>2.0000000000000001E-4</v>
      </c>
      <c r="I90" s="216">
        <v>226.05416000000002</v>
      </c>
      <c r="J90" s="103">
        <f t="shared" si="23"/>
        <v>2.0000000000000001E-4</v>
      </c>
      <c r="K90" s="216">
        <v>228.31470160000006</v>
      </c>
      <c r="L90" s="103">
        <f t="shared" si="24"/>
        <v>2.0000000000000004E-4</v>
      </c>
      <c r="M90" s="216">
        <v>230.59784861600005</v>
      </c>
      <c r="N90" s="103">
        <f t="shared" si="25"/>
        <v>2.0000000000000001E-4</v>
      </c>
      <c r="O90" s="216">
        <v>232.90382710216005</v>
      </c>
      <c r="P90" s="103">
        <f t="shared" si="26"/>
        <v>2.0000000000000001E-4</v>
      </c>
      <c r="Q90" s="216">
        <v>235.23286537318162</v>
      </c>
      <c r="R90" s="103">
        <f t="shared" si="27"/>
        <v>1.9999999999999998E-4</v>
      </c>
      <c r="S90" s="216">
        <v>237.58519402691346</v>
      </c>
      <c r="T90" s="103">
        <f t="shared" si="28"/>
        <v>2.0000000000000001E-4</v>
      </c>
      <c r="U90" s="216">
        <v>239.96104596718257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3482.9109000000008</v>
      </c>
      <c r="D92" s="103">
        <f t="shared" si="20"/>
        <v>3.5000000000000005E-3</v>
      </c>
      <c r="E92" s="216">
        <v>3878</v>
      </c>
      <c r="F92" s="103">
        <f t="shared" si="21"/>
        <v>3.5000000000000001E-3</v>
      </c>
      <c r="G92" s="216">
        <v>3916.78</v>
      </c>
      <c r="H92" s="103">
        <f t="shared" si="22"/>
        <v>3.5000000000000001E-3</v>
      </c>
      <c r="I92" s="216">
        <v>3955.9478000000004</v>
      </c>
      <c r="J92" s="103">
        <f t="shared" si="23"/>
        <v>3.5000000000000001E-3</v>
      </c>
      <c r="K92" s="216">
        <v>3995.507278000001</v>
      </c>
      <c r="L92" s="103">
        <f t="shared" si="24"/>
        <v>3.5000000000000005E-3</v>
      </c>
      <c r="M92" s="216">
        <v>4035.4623507800002</v>
      </c>
      <c r="N92" s="103">
        <f t="shared" si="25"/>
        <v>3.4999999999999996E-3</v>
      </c>
      <c r="O92" s="216">
        <v>4075.8169742878003</v>
      </c>
      <c r="P92" s="103">
        <f t="shared" si="26"/>
        <v>3.4999999999999996E-3</v>
      </c>
      <c r="Q92" s="216">
        <v>4116.5751440306785</v>
      </c>
      <c r="R92" s="103">
        <f t="shared" si="27"/>
        <v>3.4999999999999996E-3</v>
      </c>
      <c r="S92" s="216">
        <v>4157.7408954709854</v>
      </c>
      <c r="T92" s="103">
        <f t="shared" si="28"/>
        <v>3.5000000000000001E-3</v>
      </c>
      <c r="U92" s="216">
        <v>4199.3183044256948</v>
      </c>
      <c r="V92" s="103">
        <f t="shared" si="29"/>
        <v>3.5000000000000001E-3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7621.1062000000002</v>
      </c>
      <c r="D97" s="103">
        <f t="shared" si="20"/>
        <v>7.6584995900986158E-3</v>
      </c>
      <c r="E97" s="216">
        <v>8474.6700944000004</v>
      </c>
      <c r="F97" s="103">
        <f t="shared" si="21"/>
        <v>7.6486192187725632E-3</v>
      </c>
      <c r="G97" s="216">
        <v>8771.2835477040007</v>
      </c>
      <c r="H97" s="103">
        <f t="shared" si="22"/>
        <v>7.837941476662974E-3</v>
      </c>
      <c r="I97" s="216">
        <v>9051.964621230527</v>
      </c>
      <c r="J97" s="103">
        <f t="shared" si="23"/>
        <v>8.0086689147685023E-3</v>
      </c>
      <c r="K97" s="216">
        <v>9278.2637367612915</v>
      </c>
      <c r="L97" s="103">
        <f t="shared" si="24"/>
        <v>8.1276095422155598E-3</v>
      </c>
      <c r="M97" s="216">
        <v>9510.220330180322</v>
      </c>
      <c r="N97" s="103">
        <f t="shared" si="25"/>
        <v>8.2483166146247004E-3</v>
      </c>
      <c r="O97" s="216">
        <v>9747.9758384348279</v>
      </c>
      <c r="P97" s="103">
        <f t="shared" si="26"/>
        <v>8.3708163663270448E-3</v>
      </c>
      <c r="Q97" s="216">
        <v>9991.6752343956978</v>
      </c>
      <c r="R97" s="103">
        <f t="shared" si="27"/>
        <v>8.4951354212724952E-3</v>
      </c>
      <c r="S97" s="216">
        <v>10241.467115255591</v>
      </c>
      <c r="T97" s="103">
        <f t="shared" si="28"/>
        <v>8.6213007988161471E-3</v>
      </c>
      <c r="U97" s="216">
        <v>10497.503793136979</v>
      </c>
      <c r="V97" s="103">
        <f t="shared" si="29"/>
        <v>8.7493399195906433E-3</v>
      </c>
      <c r="X97" s="235"/>
    </row>
    <row r="98" spans="1:24" ht="12.75" customHeight="1" x14ac:dyDescent="0.3">
      <c r="A98" s="145" t="s">
        <v>245</v>
      </c>
      <c r="B98" s="50"/>
      <c r="C98" s="216">
        <v>1194.1408799999999</v>
      </c>
      <c r="D98" s="103">
        <f t="shared" si="20"/>
        <v>1.1999999999999999E-3</v>
      </c>
      <c r="E98" s="216">
        <v>1329.5999999999997</v>
      </c>
      <c r="F98" s="103">
        <f t="shared" si="21"/>
        <v>1.1999999999999997E-3</v>
      </c>
      <c r="G98" s="216">
        <v>1342.8959999999997</v>
      </c>
      <c r="H98" s="103">
        <f t="shared" si="22"/>
        <v>1.1999999999999997E-3</v>
      </c>
      <c r="I98" s="216">
        <v>1356.3249599999999</v>
      </c>
      <c r="J98" s="103">
        <f t="shared" si="23"/>
        <v>1.1999999999999999E-3</v>
      </c>
      <c r="K98" s="216">
        <v>1369.8882096000002</v>
      </c>
      <c r="L98" s="103">
        <f t="shared" si="24"/>
        <v>1.2000000000000001E-3</v>
      </c>
      <c r="M98" s="216">
        <v>1383.5870916959998</v>
      </c>
      <c r="N98" s="103">
        <f t="shared" si="25"/>
        <v>1.1999999999999997E-3</v>
      </c>
      <c r="O98" s="216">
        <v>1397.42296261296</v>
      </c>
      <c r="P98" s="103">
        <f t="shared" si="26"/>
        <v>1.1999999999999999E-3</v>
      </c>
      <c r="Q98" s="216">
        <v>1411.3971922390897</v>
      </c>
      <c r="R98" s="103">
        <f t="shared" si="27"/>
        <v>1.1999999999999999E-3</v>
      </c>
      <c r="S98" s="216">
        <v>1425.5111641614806</v>
      </c>
      <c r="T98" s="103">
        <f t="shared" si="28"/>
        <v>1.1999999999999999E-3</v>
      </c>
      <c r="U98" s="216">
        <v>1439.7662758030951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208508.50905038396</v>
      </c>
      <c r="D105" s="106">
        <f t="shared" ref="D105" si="30">IFERROR(C105/C$28,0)</f>
        <v>0.20953156788373306</v>
      </c>
      <c r="E105" s="105">
        <f>SUM(E52:E104)</f>
        <v>226023.95148433084</v>
      </c>
      <c r="F105" s="106">
        <f t="shared" ref="F105" si="31">IFERROR(E105/E$28,0)</f>
        <v>0.20399273599668849</v>
      </c>
      <c r="G105" s="105">
        <f>SUM(G52:G104)</f>
        <v>229399.5721080045</v>
      </c>
      <c r="H105" s="106">
        <f t="shared" ref="H105" si="32">IFERROR(G105/G$28,0)</f>
        <v>0.20498943070022205</v>
      </c>
      <c r="I105" s="105">
        <f>SUM(I52:I104)</f>
        <v>231478.55677294199</v>
      </c>
      <c r="J105" s="106">
        <f t="shared" ref="J105" si="33">IFERROR(I105/I$28,0)</f>
        <v>0.20479920101708543</v>
      </c>
      <c r="K105" s="105">
        <f>SUM(K52:K104)</f>
        <v>233872.26279490982</v>
      </c>
      <c r="L105" s="106">
        <f t="shared" ref="L105" si="34">IFERROR(K105/K$28,0)</f>
        <v>0.2048683340634336</v>
      </c>
      <c r="M105" s="105">
        <f>SUM(M52:M104)</f>
        <v>236293.50163610617</v>
      </c>
      <c r="N105" s="106">
        <f t="shared" ref="N105" si="35">IFERROR(M105/M$28,0)</f>
        <v>0.2049399012647258</v>
      </c>
      <c r="O105" s="105">
        <f>SUM(O52:O104)</f>
        <v>238741.48383189234</v>
      </c>
      <c r="P105" s="106">
        <f t="shared" ref="P105" si="36">IFERROR(O105/O$28,0)</f>
        <v>0.20501293328011455</v>
      </c>
      <c r="Q105" s="105">
        <f>SUM(Q52:Q104)</f>
        <v>241217.71926150093</v>
      </c>
      <c r="R105" s="106">
        <f t="shared" ref="R105" si="37">IFERROR(Q105/Q$28,0)</f>
        <v>0.20508845044150162</v>
      </c>
      <c r="S105" s="105">
        <f>SUM(S52:S104)</f>
        <v>243722.0050046469</v>
      </c>
      <c r="T105" s="106">
        <f t="shared" ref="T105" si="38">IFERROR(S105/S$28,0)</f>
        <v>0.20516598772315608</v>
      </c>
      <c r="U105" s="105">
        <f>SUM(U52:U104)</f>
        <v>246254.71764438023</v>
      </c>
      <c r="V105" s="106">
        <f t="shared" si="29"/>
        <v>0.205245577799372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251288.01394961603</v>
      </c>
      <c r="D107" s="106">
        <f>IFERROR(C107/C$28,0)</f>
        <v>0.25252097285166153</v>
      </c>
      <c r="E107" s="105">
        <f>E28-E33-E46-E105</f>
        <v>286220.36713966914</v>
      </c>
      <c r="F107" s="106">
        <f>IFERROR(E107/E$28,0)</f>
        <v>0.25832163099248118</v>
      </c>
      <c r="G107" s="105">
        <f>G28-G33-G46-G105</f>
        <v>282352.79766783537</v>
      </c>
      <c r="H107" s="106">
        <f>IFERROR(G107/G$28,0)</f>
        <v>0.25230796517481802</v>
      </c>
      <c r="I107" s="105">
        <f>I28-I33-I46-I105</f>
        <v>280277.74843572488</v>
      </c>
      <c r="J107" s="106">
        <f>IFERROR(I107/I$28,0)</f>
        <v>0.24797397971859916</v>
      </c>
      <c r="K107" s="105">
        <f>K28-K33-K46-K105</f>
        <v>279403.4988139738</v>
      </c>
      <c r="L107" s="106">
        <f>IFERROR(K107/K$28,0)</f>
        <v>0.24475296321783052</v>
      </c>
      <c r="M107" s="105">
        <f>M28-M33-M46-M105</f>
        <v>278426.9582706996</v>
      </c>
      <c r="N107" s="106">
        <f>IFERROR(M107/M$28,0)</f>
        <v>0.24148270241180467</v>
      </c>
      <c r="O107" s="105">
        <f>O28-O33-O46-O105</f>
        <v>277345.91987286066</v>
      </c>
      <c r="P107" s="106">
        <f>IFERROR(O107/O$28,0)</f>
        <v>0.23816347144111696</v>
      </c>
      <c r="Q107" s="105">
        <f>Q28-Q33-Q46-Q105</f>
        <v>276155.7911591506</v>
      </c>
      <c r="R107" s="106">
        <f>IFERROR(Q107/Q$28,0)</f>
        <v>0.234793544448857</v>
      </c>
      <c r="S107" s="105">
        <f>S28-S33-S46-S105</f>
        <v>274853.60401603358</v>
      </c>
      <c r="T107" s="106">
        <f>IFERROR(S107/S$28,0)</f>
        <v>0.23137267045765353</v>
      </c>
      <c r="U107" s="105">
        <f>U28-U33-U46-U105</f>
        <v>273435.72004972486</v>
      </c>
      <c r="V107" s="106">
        <f>IFERROR(U107/U$28,0)</f>
        <v>0.22790009015640009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49755.87</v>
      </c>
      <c r="D111" s="103">
        <f t="shared" ref="D111:D116" si="39">IFERROR(C111/C$28,0)</f>
        <v>0.05</v>
      </c>
      <c r="E111" s="102">
        <f>E59</f>
        <v>55400</v>
      </c>
      <c r="F111" s="103">
        <f t="shared" ref="F111:F116" si="40">IFERROR(E111/E$28,0)</f>
        <v>0.05</v>
      </c>
      <c r="G111" s="102">
        <f>G59</f>
        <v>55954</v>
      </c>
      <c r="H111" s="103">
        <f t="shared" ref="H111:H116" si="41">IFERROR(G111/G$28,0)</f>
        <v>0.05</v>
      </c>
      <c r="I111" s="102">
        <f>I59</f>
        <v>56513.540000000008</v>
      </c>
      <c r="J111" s="103">
        <f t="shared" ref="J111:J116" si="42">IFERROR(I111/I$28,0)</f>
        <v>0.05</v>
      </c>
      <c r="K111" s="102">
        <f>K59</f>
        <v>57078.675400000007</v>
      </c>
      <c r="L111" s="103">
        <f t="shared" ref="L111:L116" si="43">IFERROR(K111/K$28,0)</f>
        <v>0.05</v>
      </c>
      <c r="M111" s="102">
        <f>M59</f>
        <v>57649.462154000008</v>
      </c>
      <c r="N111" s="103">
        <f t="shared" ref="N111:N116" si="44">IFERROR(M111/M$28,0)</f>
        <v>0.05</v>
      </c>
      <c r="O111" s="102">
        <f>O59</f>
        <v>58225.956775540013</v>
      </c>
      <c r="P111" s="103">
        <f t="shared" ref="P111:P116" si="45">IFERROR(O111/O$28,0)</f>
        <v>0.05</v>
      </c>
      <c r="Q111" s="102">
        <f>Q59</f>
        <v>58808.216343295411</v>
      </c>
      <c r="R111" s="103">
        <f t="shared" ref="R111:R116" si="46">IFERROR(Q111/Q$28,0)</f>
        <v>0.05</v>
      </c>
      <c r="S111" s="102">
        <f>S59</f>
        <v>59396.298506728366</v>
      </c>
      <c r="T111" s="103">
        <f t="shared" ref="T111:T116" si="47">IFERROR(S111/S$28,0)</f>
        <v>0.05</v>
      </c>
      <c r="U111" s="102">
        <f>U59</f>
        <v>59990.261491795645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49755.87</v>
      </c>
      <c r="D116" s="106">
        <f t="shared" si="39"/>
        <v>0.05</v>
      </c>
      <c r="E116" s="108">
        <f>SUM(E111:E115)</f>
        <v>55400</v>
      </c>
      <c r="F116" s="106">
        <f t="shared" si="40"/>
        <v>0.05</v>
      </c>
      <c r="G116" s="108">
        <f>SUM(G111:G115)</f>
        <v>55954</v>
      </c>
      <c r="H116" s="106">
        <f t="shared" si="41"/>
        <v>0.05</v>
      </c>
      <c r="I116" s="108">
        <f>SUM(I111:I115)</f>
        <v>56513.540000000008</v>
      </c>
      <c r="J116" s="106">
        <f t="shared" si="42"/>
        <v>0.05</v>
      </c>
      <c r="K116" s="108">
        <f>SUM(K111:K115)</f>
        <v>57078.675400000007</v>
      </c>
      <c r="L116" s="106">
        <f t="shared" si="43"/>
        <v>0.05</v>
      </c>
      <c r="M116" s="108">
        <f>SUM(M111:M115)</f>
        <v>57649.462154000008</v>
      </c>
      <c r="N116" s="106">
        <f t="shared" si="44"/>
        <v>0.05</v>
      </c>
      <c r="O116" s="108">
        <f>SUM(O111:O115)</f>
        <v>58225.956775540013</v>
      </c>
      <c r="P116" s="106">
        <f t="shared" si="45"/>
        <v>0.05</v>
      </c>
      <c r="Q116" s="108">
        <f>SUM(Q111:Q115)</f>
        <v>58808.216343295411</v>
      </c>
      <c r="R116" s="106">
        <f t="shared" si="46"/>
        <v>0.05</v>
      </c>
      <c r="S116" s="108">
        <f>SUM(S111:S115)</f>
        <v>59396.298506728366</v>
      </c>
      <c r="T116" s="106">
        <f t="shared" si="47"/>
        <v>0.05</v>
      </c>
      <c r="U116" s="108">
        <f>SUM(U111:U115)</f>
        <v>59990.261491795645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Taco Bell (Mango)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160</v>
      </c>
      <c r="D8" s="38"/>
      <c r="E8" s="134">
        <f>+C8</f>
        <v>160</v>
      </c>
      <c r="F8" s="38"/>
      <c r="G8" s="134">
        <f>+E8</f>
        <v>160</v>
      </c>
      <c r="H8" s="38"/>
      <c r="I8" s="134">
        <f>+G8</f>
        <v>160</v>
      </c>
      <c r="J8" s="38"/>
      <c r="K8" s="134">
        <f>+I8</f>
        <v>160</v>
      </c>
      <c r="L8" s="38"/>
      <c r="M8" s="134">
        <f>+K8</f>
        <v>160</v>
      </c>
      <c r="N8" s="38"/>
      <c r="O8" s="134">
        <f>+M8</f>
        <v>160</v>
      </c>
      <c r="P8" s="38"/>
      <c r="Q8" s="134">
        <f>+O8</f>
        <v>160</v>
      </c>
      <c r="R8" s="38"/>
      <c r="S8" s="134">
        <f>+Q8</f>
        <v>160</v>
      </c>
      <c r="T8" s="38"/>
      <c r="U8" s="134">
        <f>+S8</f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448.875</v>
      </c>
      <c r="D10" s="248"/>
      <c r="E10" s="247">
        <v>497.05449189985268</v>
      </c>
      <c r="F10" s="248"/>
      <c r="G10" s="247">
        <v>500.36697247706422</v>
      </c>
      <c r="H10" s="248"/>
      <c r="I10" s="247">
        <v>502.60401459854012</v>
      </c>
      <c r="J10" s="248"/>
      <c r="K10" s="247">
        <v>504.86618874773143</v>
      </c>
      <c r="L10" s="248"/>
      <c r="M10" s="247">
        <v>507.15357888086641</v>
      </c>
      <c r="N10" s="248"/>
      <c r="O10" s="247">
        <v>509.4662720412926</v>
      </c>
      <c r="P10" s="248"/>
      <c r="Q10" s="247">
        <v>511.80435832548216</v>
      </c>
      <c r="R10" s="248"/>
      <c r="S10" s="247">
        <v>514.16793085060874</v>
      </c>
      <c r="T10" s="248"/>
      <c r="U10" s="247">
        <v>516.55708572364244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</v>
      </c>
      <c r="D12" s="38"/>
      <c r="E12" s="135">
        <v>5.4320000000000004</v>
      </c>
      <c r="F12" s="38"/>
      <c r="G12" s="135">
        <v>5.45</v>
      </c>
      <c r="H12" s="38"/>
      <c r="I12" s="135">
        <v>5.48</v>
      </c>
      <c r="J12" s="38"/>
      <c r="K12" s="135">
        <v>5.51</v>
      </c>
      <c r="L12" s="38"/>
      <c r="M12" s="135">
        <v>5.54</v>
      </c>
      <c r="N12" s="38"/>
      <c r="O12" s="135">
        <v>5.57</v>
      </c>
      <c r="P12" s="38"/>
      <c r="Q12" s="135">
        <v>5.6</v>
      </c>
      <c r="R12" s="38"/>
      <c r="S12" s="135">
        <v>5.63</v>
      </c>
      <c r="T12" s="38"/>
      <c r="U12" s="135">
        <v>5.66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387828</v>
      </c>
      <c r="D14" s="245"/>
      <c r="E14" s="243">
        <v>432000</v>
      </c>
      <c r="F14" s="245"/>
      <c r="G14" s="243">
        <f>E14*1.01</f>
        <v>436320</v>
      </c>
      <c r="H14" s="245"/>
      <c r="I14" s="243">
        <f>G14*1.01</f>
        <v>440683.2</v>
      </c>
      <c r="J14" s="245"/>
      <c r="K14" s="243">
        <f>I14*1.01</f>
        <v>445090.03200000001</v>
      </c>
      <c r="L14" s="245"/>
      <c r="M14" s="243">
        <f>K14*1.01</f>
        <v>449540.93232000002</v>
      </c>
      <c r="N14" s="245"/>
      <c r="O14" s="243">
        <f>M14*1.01</f>
        <v>454036.34164320002</v>
      </c>
      <c r="P14" s="245"/>
      <c r="Q14" s="243">
        <f>O14*1.01</f>
        <v>458576.70505963202</v>
      </c>
      <c r="R14" s="245"/>
      <c r="S14" s="243">
        <f>Q14*1.01</f>
        <v>463162.47211022832</v>
      </c>
      <c r="T14" s="245"/>
      <c r="U14" s="243">
        <f>S14*1.01</f>
        <v>467794.09683133062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0">
        <v>334773.12959999999</v>
      </c>
      <c r="D19" s="103">
        <f>IFERROR(C19/C$28,0)</f>
        <v>0.86319999999999997</v>
      </c>
      <c r="E19" s="240">
        <v>196257.59999999998</v>
      </c>
      <c r="F19" s="103">
        <f>IFERROR(E19/E$28,0)</f>
        <v>0.45429999999999993</v>
      </c>
      <c r="G19" s="240">
        <v>195918.91199999998</v>
      </c>
      <c r="H19" s="103">
        <f>IFERROR(G19/G$28,0)</f>
        <v>0.44902574257425742</v>
      </c>
      <c r="I19" s="240">
        <v>195530.81184000001</v>
      </c>
      <c r="J19" s="103">
        <f>IFERROR(I19/I$28,0)</f>
        <v>0.44369926477796295</v>
      </c>
      <c r="K19" s="240">
        <v>195091.88489279998</v>
      </c>
      <c r="L19" s="103">
        <f>IFERROR(K19/K$28,0)</f>
        <v>0.43832004957774467</v>
      </c>
      <c r="M19" s="240">
        <v>194600.683974816</v>
      </c>
      <c r="N19" s="103">
        <f>IFERROR(M19/M$28,0)</f>
        <v>0.43288757482108875</v>
      </c>
      <c r="O19" s="240">
        <v>194055.7286523139</v>
      </c>
      <c r="P19" s="103">
        <f>IFERROR(O19/O$28,0)</f>
        <v>0.427401313185654</v>
      </c>
      <c r="Q19" s="240">
        <v>193455.50453334179</v>
      </c>
      <c r="R19" s="103">
        <f>IFERROR(Q19/Q$28,0)</f>
        <v>0.42186073212808617</v>
      </c>
      <c r="S19" s="240">
        <v>192798.46254507004</v>
      </c>
      <c r="T19" s="103">
        <f>IFERROR(S19/S$28,0)</f>
        <v>0.41626529383232458</v>
      </c>
      <c r="U19" s="240">
        <v>192083.0181962435</v>
      </c>
      <c r="V19" s="103">
        <f>IFERROR(U19/U$28,0)</f>
        <v>0.41061445515739714</v>
      </c>
    </row>
    <row r="20" spans="1:24" ht="12.75" customHeight="1" x14ac:dyDescent="0.3">
      <c r="A20" s="38" t="s">
        <v>238</v>
      </c>
      <c r="B20" s="50"/>
      <c r="C20" s="136">
        <v>48013.106400000004</v>
      </c>
      <c r="D20" s="103">
        <f>IFERROR(C20/C$28,0)</f>
        <v>0.12380000000000001</v>
      </c>
      <c r="E20" s="136">
        <v>230126.40000000002</v>
      </c>
      <c r="F20" s="103">
        <f>IFERROR(E20/E$28,0)</f>
        <v>0.53270000000000006</v>
      </c>
      <c r="G20" s="136">
        <v>234728.92800000001</v>
      </c>
      <c r="H20" s="103">
        <f>IFERROR(G20/G$28,0)</f>
        <v>0.53797425742574267</v>
      </c>
      <c r="I20" s="136">
        <v>239423.50656000001</v>
      </c>
      <c r="J20" s="103">
        <f>IFERROR(I20/I$28,0)</f>
        <v>0.54330073522203703</v>
      </c>
      <c r="K20" s="136">
        <v>244211.97669120002</v>
      </c>
      <c r="L20" s="103">
        <f>IFERROR(K20/K$28,0)</f>
        <v>0.54867995042225526</v>
      </c>
      <c r="M20" s="136">
        <v>249096.21622502402</v>
      </c>
      <c r="N20" s="103">
        <f>IFERROR(M20/M$28,0)</f>
        <v>0.55411242517891124</v>
      </c>
      <c r="O20" s="136">
        <v>254078.14054952451</v>
      </c>
      <c r="P20" s="103">
        <f>IFERROR(O20/O$28,0)</f>
        <v>0.5595986868143461</v>
      </c>
      <c r="Q20" s="136">
        <v>259159.70336051501</v>
      </c>
      <c r="R20" s="103">
        <f>IFERROR(Q20/Q$28,0)</f>
        <v>0.56513926787191382</v>
      </c>
      <c r="S20" s="136">
        <v>264342.89742772531</v>
      </c>
      <c r="T20" s="103">
        <f>IFERROR(S20/S$28,0)</f>
        <v>0.57073470616767541</v>
      </c>
      <c r="U20" s="136">
        <v>269629.75537627982</v>
      </c>
      <c r="V20" s="103">
        <f>IFERROR(U20/U$28,0)</f>
        <v>0.57638554484260285</v>
      </c>
    </row>
    <row r="21" spans="1:24" ht="12.75" customHeight="1" x14ac:dyDescent="0.3">
      <c r="A21" s="238" t="s">
        <v>235</v>
      </c>
      <c r="B21" s="239"/>
      <c r="C21" s="136">
        <v>5041.7640000000001</v>
      </c>
      <c r="D21" s="103">
        <f>IFERROR(C21/C$28,0)</f>
        <v>1.3000000000000001E-2</v>
      </c>
      <c r="E21" s="136">
        <v>5616</v>
      </c>
      <c r="F21" s="103">
        <f>IFERROR(E21/E$28,0)</f>
        <v>1.2999999999999999E-2</v>
      </c>
      <c r="G21" s="136">
        <v>5672.16</v>
      </c>
      <c r="H21" s="103">
        <f>IFERROR(G21/G$28,0)</f>
        <v>1.3000000000000001E-2</v>
      </c>
      <c r="I21" s="136">
        <v>5728.8815999999997</v>
      </c>
      <c r="J21" s="103">
        <f>IFERROR(I21/I$28,0)</f>
        <v>1.2999999999999999E-2</v>
      </c>
      <c r="K21" s="136">
        <v>5786.1704159999999</v>
      </c>
      <c r="L21" s="103">
        <f>IFERROR(K21/K$28,0)</f>
        <v>1.2999999999999999E-2</v>
      </c>
      <c r="M21" s="136">
        <v>5844.03212016</v>
      </c>
      <c r="N21" s="103">
        <f>IFERROR(M21/M$28,0)</f>
        <v>1.2999999999999999E-2</v>
      </c>
      <c r="O21" s="136">
        <v>5902.4724413616004</v>
      </c>
      <c r="P21" s="103">
        <f>IFERROR(O21/O$28,0)</f>
        <v>1.3000000000000001E-2</v>
      </c>
      <c r="Q21" s="136">
        <v>5961.4971657752158</v>
      </c>
      <c r="R21" s="103">
        <f>IFERROR(Q21/Q$28,0)</f>
        <v>1.2999999999999999E-2</v>
      </c>
      <c r="S21" s="136">
        <v>6021.1121374329678</v>
      </c>
      <c r="T21" s="103">
        <f>IFERROR(S21/S$28,0)</f>
        <v>1.2999999999999999E-2</v>
      </c>
      <c r="U21" s="136">
        <v>6081.3232588072979</v>
      </c>
      <c r="V21" s="103">
        <f>IFERROR(U21/U$28,0)</f>
        <v>1.2999999999999999E-2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387828</v>
      </c>
      <c r="D28" s="106">
        <f t="shared" si="0"/>
        <v>1</v>
      </c>
      <c r="E28" s="105">
        <f>SUM(E19:E27)</f>
        <v>432000</v>
      </c>
      <c r="F28" s="106">
        <f t="shared" si="1"/>
        <v>1</v>
      </c>
      <c r="G28" s="105">
        <f>SUM(G19:G27)</f>
        <v>436319.99999999994</v>
      </c>
      <c r="H28" s="106">
        <f t="shared" si="2"/>
        <v>1</v>
      </c>
      <c r="I28" s="105">
        <f>SUM(I19:I27)</f>
        <v>440683.2</v>
      </c>
      <c r="J28" s="106">
        <f t="shared" si="3"/>
        <v>1</v>
      </c>
      <c r="K28" s="105">
        <f>SUM(K19:K27)</f>
        <v>445090.03200000001</v>
      </c>
      <c r="L28" s="106">
        <f t="shared" si="4"/>
        <v>1</v>
      </c>
      <c r="M28" s="105">
        <f>SUM(M19:M27)</f>
        <v>449540.93232000002</v>
      </c>
      <c r="N28" s="106">
        <f t="shared" si="5"/>
        <v>1</v>
      </c>
      <c r="O28" s="105">
        <f>SUM(O19:O27)</f>
        <v>454036.34164319996</v>
      </c>
      <c r="P28" s="106">
        <f t="shared" si="6"/>
        <v>1</v>
      </c>
      <c r="Q28" s="105">
        <f>SUM(Q19:Q27)</f>
        <v>458576.70505963202</v>
      </c>
      <c r="R28" s="106">
        <f t="shared" si="7"/>
        <v>1</v>
      </c>
      <c r="S28" s="105">
        <f>SUM(S19:S27)</f>
        <v>463162.47211022832</v>
      </c>
      <c r="T28" s="106">
        <f t="shared" si="8"/>
        <v>1</v>
      </c>
      <c r="U28" s="105">
        <f>SUM(U19:U27)</f>
        <v>467794.09683133062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127983.24</v>
      </c>
      <c r="D31" s="103">
        <f>IFERROR(C31/C$28,0)</f>
        <v>0.33</v>
      </c>
      <c r="E31" s="216">
        <v>142560</v>
      </c>
      <c r="F31" s="103">
        <f>IFERROR(E31/E$28,0)</f>
        <v>0.33</v>
      </c>
      <c r="G31" s="216">
        <v>143985.60000000001</v>
      </c>
      <c r="H31" s="103">
        <f>IFERROR(G31/G$28,0)</f>
        <v>0.33000000000000007</v>
      </c>
      <c r="I31" s="216">
        <v>145425.45600000001</v>
      </c>
      <c r="J31" s="103">
        <f>IFERROR(I31/I$28,0)</f>
        <v>0.33</v>
      </c>
      <c r="K31" s="216">
        <v>146879.71056000001</v>
      </c>
      <c r="L31" s="103">
        <f>IFERROR(K31/K$28,0)</f>
        <v>0.33</v>
      </c>
      <c r="M31" s="216">
        <v>148348.50766560002</v>
      </c>
      <c r="N31" s="103">
        <f>IFERROR(M31/M$28,0)</f>
        <v>0.33</v>
      </c>
      <c r="O31" s="216">
        <v>149831.99274225603</v>
      </c>
      <c r="P31" s="103">
        <f>IFERROR(O31/O$28,0)</f>
        <v>0.33000000000000007</v>
      </c>
      <c r="Q31" s="216">
        <v>151330.31266967856</v>
      </c>
      <c r="R31" s="103">
        <f>IFERROR(Q31/Q$28,0)</f>
        <v>0.33</v>
      </c>
      <c r="S31" s="216">
        <v>152843.61579637535</v>
      </c>
      <c r="T31" s="103">
        <f>IFERROR(S31/S$28,0)</f>
        <v>0.33</v>
      </c>
      <c r="U31" s="216">
        <v>154372.05195433911</v>
      </c>
      <c r="V31" s="103">
        <f>IFERROR(U31/U$28,0)</f>
        <v>0.33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127983.24</v>
      </c>
      <c r="D33" s="106">
        <f>IFERROR(C33/C$28,0)</f>
        <v>0.33</v>
      </c>
      <c r="E33" s="105">
        <f>SUM(E31:E32)</f>
        <v>142560</v>
      </c>
      <c r="F33" s="106">
        <f>IFERROR(E33/E$28,0)</f>
        <v>0.33</v>
      </c>
      <c r="G33" s="105">
        <f>SUM(G31:G32)</f>
        <v>143985.60000000001</v>
      </c>
      <c r="H33" s="106">
        <f>IFERROR(G33/G$28,0)</f>
        <v>0.33000000000000007</v>
      </c>
      <c r="I33" s="105">
        <f>SUM(I31:I32)</f>
        <v>145425.45600000001</v>
      </c>
      <c r="J33" s="106">
        <f>IFERROR(I33/I$28,0)</f>
        <v>0.33</v>
      </c>
      <c r="K33" s="105">
        <f>SUM(K31:K32)</f>
        <v>146879.71056000001</v>
      </c>
      <c r="L33" s="106">
        <f>IFERROR(K33/K$28,0)</f>
        <v>0.33</v>
      </c>
      <c r="M33" s="105">
        <f>SUM(M31:M32)</f>
        <v>148348.50766560002</v>
      </c>
      <c r="N33" s="106">
        <f>IFERROR(M33/M$28,0)</f>
        <v>0.33</v>
      </c>
      <c r="O33" s="105">
        <f>SUM(O31:O32)</f>
        <v>149831.99274225603</v>
      </c>
      <c r="P33" s="106">
        <f>IFERROR(O33/O$28,0)</f>
        <v>0.33000000000000007</v>
      </c>
      <c r="Q33" s="105">
        <f>SUM(Q31:Q32)</f>
        <v>151330.31266967856</v>
      </c>
      <c r="R33" s="106">
        <f>IFERROR(Q33/Q$28,0)</f>
        <v>0.33</v>
      </c>
      <c r="S33" s="105">
        <f>SUM(S31:S32)</f>
        <v>152843.61579637535</v>
      </c>
      <c r="T33" s="106">
        <f>IFERROR(S33/S$28,0)</f>
        <v>0.33</v>
      </c>
      <c r="U33" s="105">
        <f>SUM(U31:U32)</f>
        <v>154372.05195433911</v>
      </c>
      <c r="V33" s="106">
        <f>IFERROR(U33/U$28,0)</f>
        <v>0.33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110467</v>
      </c>
      <c r="D37" s="103">
        <f t="shared" si="10"/>
        <v>0.2848350299617356</v>
      </c>
      <c r="E37" s="216">
        <v>122839.304</v>
      </c>
      <c r="F37" s="103">
        <f t="shared" si="11"/>
        <v>0.28435024074074072</v>
      </c>
      <c r="G37" s="216">
        <v>127138.67963999999</v>
      </c>
      <c r="H37" s="103">
        <f t="shared" si="12"/>
        <v>0.29138861303630365</v>
      </c>
      <c r="I37" s="216">
        <v>131207.11738847999</v>
      </c>
      <c r="J37" s="103">
        <f t="shared" si="13"/>
        <v>0.29773569173610426</v>
      </c>
      <c r="K37" s="216">
        <v>134487.29532319197</v>
      </c>
      <c r="L37" s="103">
        <f t="shared" si="14"/>
        <v>0.30215750894010579</v>
      </c>
      <c r="M37" s="216">
        <v>137849.47770627175</v>
      </c>
      <c r="N37" s="103">
        <f t="shared" si="15"/>
        <v>0.30664499669664197</v>
      </c>
      <c r="O37" s="216">
        <v>141295.71464892852</v>
      </c>
      <c r="P37" s="103">
        <f t="shared" si="16"/>
        <v>0.31119913031094854</v>
      </c>
      <c r="Q37" s="216">
        <v>144828.10751515173</v>
      </c>
      <c r="R37" s="103">
        <f t="shared" si="17"/>
        <v>0.31582089957299225</v>
      </c>
      <c r="S37" s="216">
        <v>148448.8102030305</v>
      </c>
      <c r="T37" s="103">
        <f t="shared" si="18"/>
        <v>0.32051130897259111</v>
      </c>
      <c r="U37" s="216">
        <v>152160.03045810625</v>
      </c>
      <c r="V37" s="103">
        <f t="shared" si="19"/>
        <v>0.32527137791772859</v>
      </c>
    </row>
    <row r="38" spans="1:22" ht="12.75" customHeight="1" x14ac:dyDescent="0.3">
      <c r="A38" s="38" t="s">
        <v>24</v>
      </c>
      <c r="B38" s="50"/>
      <c r="C38" s="216">
        <v>13255</v>
      </c>
      <c r="D38" s="103">
        <f t="shared" si="10"/>
        <v>3.4177521994286128E-2</v>
      </c>
      <c r="E38" s="216">
        <v>14739.560000000001</v>
      </c>
      <c r="F38" s="103">
        <f t="shared" si="11"/>
        <v>3.4119351851851852E-2</v>
      </c>
      <c r="G38" s="216">
        <v>15255.444600000001</v>
      </c>
      <c r="H38" s="103">
        <f t="shared" si="12"/>
        <v>3.4963890264026409E-2</v>
      </c>
      <c r="I38" s="216">
        <v>15743.618827200002</v>
      </c>
      <c r="J38" s="103">
        <f t="shared" si="13"/>
        <v>3.5725479952945796E-2</v>
      </c>
      <c r="K38" s="216">
        <v>16137.209297880001</v>
      </c>
      <c r="L38" s="103">
        <f t="shared" si="14"/>
        <v>3.6256056387890534E-2</v>
      </c>
      <c r="M38" s="216">
        <v>16540.639530327</v>
      </c>
      <c r="N38" s="103">
        <f t="shared" si="15"/>
        <v>3.6794512670879E-2</v>
      </c>
      <c r="O38" s="216">
        <v>16954.155518585172</v>
      </c>
      <c r="P38" s="103">
        <f t="shared" si="16"/>
        <v>3.7340965829357399E-2</v>
      </c>
      <c r="Q38" s="216">
        <v>17378.009406549801</v>
      </c>
      <c r="R38" s="103">
        <f t="shared" si="17"/>
        <v>3.7895534628803296E-2</v>
      </c>
      <c r="S38" s="216">
        <v>17812.459641713544</v>
      </c>
      <c r="T38" s="103">
        <f t="shared" si="18"/>
        <v>3.8458339598537998E-2</v>
      </c>
      <c r="U38" s="216">
        <v>18257.771132756381</v>
      </c>
      <c r="V38" s="103">
        <f t="shared" si="19"/>
        <v>3.9029503057922216E-2</v>
      </c>
    </row>
    <row r="39" spans="1:22" ht="12.75" customHeight="1" x14ac:dyDescent="0.3">
      <c r="A39" s="38" t="s">
        <v>28</v>
      </c>
      <c r="B39" s="50"/>
      <c r="C39" s="216">
        <v>19643</v>
      </c>
      <c r="D39" s="103">
        <f t="shared" si="10"/>
        <v>5.0648741194550165E-2</v>
      </c>
      <c r="E39" s="216">
        <v>21843.016000000003</v>
      </c>
      <c r="F39" s="103">
        <f t="shared" si="11"/>
        <v>5.0562537037037045E-2</v>
      </c>
      <c r="G39" s="216">
        <v>22607.521560000001</v>
      </c>
      <c r="H39" s="103">
        <f t="shared" si="12"/>
        <v>5.1814084983498362E-2</v>
      </c>
      <c r="I39" s="216">
        <v>23330.962249920001</v>
      </c>
      <c r="J39" s="103">
        <f t="shared" si="13"/>
        <v>5.2942708616802274E-2</v>
      </c>
      <c r="K39" s="216">
        <v>23914.236306168001</v>
      </c>
      <c r="L39" s="103">
        <f t="shared" si="14"/>
        <v>5.3728986467546862E-2</v>
      </c>
      <c r="M39" s="216">
        <v>24512.092213822198</v>
      </c>
      <c r="N39" s="103">
        <f t="shared" si="15"/>
        <v>5.4526941712114384E-2</v>
      </c>
      <c r="O39" s="216">
        <v>25124.894519167752</v>
      </c>
      <c r="P39" s="103">
        <f t="shared" si="16"/>
        <v>5.5336747777145791E-2</v>
      </c>
      <c r="Q39" s="216">
        <v>25753.016882146945</v>
      </c>
      <c r="R39" s="103">
        <f t="shared" si="17"/>
        <v>5.6158580664925177E-2</v>
      </c>
      <c r="S39" s="216">
        <v>26396.842304200618</v>
      </c>
      <c r="T39" s="103">
        <f t="shared" si="18"/>
        <v>5.6992618991631987E-2</v>
      </c>
      <c r="U39" s="216">
        <v>27056.763361805632</v>
      </c>
      <c r="V39" s="103">
        <f t="shared" si="19"/>
        <v>5.783904402616117E-2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13697.907999999999</v>
      </c>
      <c r="D41" s="103">
        <f t="shared" si="10"/>
        <v>3.5319543715255218E-2</v>
      </c>
      <c r="E41" s="216">
        <v>15232.073695999999</v>
      </c>
      <c r="F41" s="103">
        <f t="shared" si="11"/>
        <v>3.5259429851851848E-2</v>
      </c>
      <c r="G41" s="216">
        <v>15765.196275359998</v>
      </c>
      <c r="H41" s="103">
        <f t="shared" si="12"/>
        <v>3.613218801650165E-2</v>
      </c>
      <c r="I41" s="216">
        <v>16269.68255617152</v>
      </c>
      <c r="J41" s="103">
        <f t="shared" si="13"/>
        <v>3.6919225775276933E-2</v>
      </c>
      <c r="K41" s="216">
        <v>16676.424620075803</v>
      </c>
      <c r="L41" s="103">
        <f t="shared" si="14"/>
        <v>3.7467531108573114E-2</v>
      </c>
      <c r="M41" s="216">
        <v>17093.335235577695</v>
      </c>
      <c r="N41" s="103">
        <f t="shared" si="15"/>
        <v>3.8023979590383596E-2</v>
      </c>
      <c r="O41" s="216">
        <v>17520.668616467137</v>
      </c>
      <c r="P41" s="103">
        <f t="shared" si="16"/>
        <v>3.8588692158557619E-2</v>
      </c>
      <c r="Q41" s="216">
        <v>17958.685331878813</v>
      </c>
      <c r="R41" s="103">
        <f t="shared" si="17"/>
        <v>3.9161791547051038E-2</v>
      </c>
      <c r="S41" s="216">
        <v>18407.652465175783</v>
      </c>
      <c r="T41" s="103">
        <f t="shared" si="18"/>
        <v>3.9743402312601296E-2</v>
      </c>
      <c r="U41" s="216">
        <v>18867.843776805174</v>
      </c>
      <c r="V41" s="103">
        <f t="shared" si="19"/>
        <v>4.033365086179834E-2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13476.31</v>
      </c>
      <c r="D45" s="103">
        <f t="shared" si="10"/>
        <v>3.4748161556153755E-2</v>
      </c>
      <c r="E45" s="219">
        <v>14985.656720000001</v>
      </c>
      <c r="F45" s="103">
        <f t="shared" si="11"/>
        <v>3.4689020185185188E-2</v>
      </c>
      <c r="G45" s="219">
        <v>15510.154705199997</v>
      </c>
      <c r="H45" s="103">
        <f t="shared" si="12"/>
        <v>3.5547659298679868E-2</v>
      </c>
      <c r="I45" s="219">
        <v>16006.479655766399</v>
      </c>
      <c r="J45" s="103">
        <f t="shared" si="13"/>
        <v>3.6321964748750123E-2</v>
      </c>
      <c r="K45" s="219">
        <v>16406.641647160555</v>
      </c>
      <c r="L45" s="103">
        <f t="shared" si="14"/>
        <v>3.6861399868781057E-2</v>
      </c>
      <c r="M45" s="219">
        <v>16816.80768833957</v>
      </c>
      <c r="N45" s="103">
        <f t="shared" si="15"/>
        <v>3.7408846401485722E-2</v>
      </c>
      <c r="O45" s="219">
        <v>17237.227880548056</v>
      </c>
      <c r="P45" s="103">
        <f t="shared" si="16"/>
        <v>3.796442332824046E-2</v>
      </c>
      <c r="Q45" s="219">
        <v>17668.158577561757</v>
      </c>
      <c r="R45" s="103">
        <f t="shared" si="17"/>
        <v>3.8528251397471749E-2</v>
      </c>
      <c r="S45" s="219">
        <v>18109.862542000796</v>
      </c>
      <c r="T45" s="103">
        <f t="shared" si="18"/>
        <v>3.9100453150899536E-2</v>
      </c>
      <c r="U45" s="219">
        <v>18562.609105550819</v>
      </c>
      <c r="V45" s="103">
        <f t="shared" si="19"/>
        <v>3.9681152950170329E-2</v>
      </c>
    </row>
    <row r="46" spans="1:22" ht="12.75" customHeight="1" x14ac:dyDescent="0.3">
      <c r="A46" s="26" t="s">
        <v>5</v>
      </c>
      <c r="B46" s="69"/>
      <c r="C46" s="105">
        <f>SUM(C36:C45)</f>
        <v>170539.21799999999</v>
      </c>
      <c r="D46" s="106">
        <f t="shared" si="10"/>
        <v>0.43972899842198088</v>
      </c>
      <c r="E46" s="105">
        <f>SUM(E36:E45)</f>
        <v>189639.61041600001</v>
      </c>
      <c r="F46" s="106">
        <f t="shared" si="11"/>
        <v>0.4389805796666667</v>
      </c>
      <c r="G46" s="105">
        <f>SUM(G36:G45)</f>
        <v>196276.99678055997</v>
      </c>
      <c r="H46" s="106">
        <f t="shared" si="12"/>
        <v>0.44984643559900989</v>
      </c>
      <c r="I46" s="105">
        <f>SUM(I36:I45)</f>
        <v>202557.86067753792</v>
      </c>
      <c r="J46" s="106">
        <f t="shared" si="13"/>
        <v>0.45964507082987938</v>
      </c>
      <c r="K46" s="105">
        <f>SUM(K36:K45)</f>
        <v>207621.80719447631</v>
      </c>
      <c r="L46" s="106">
        <f t="shared" si="14"/>
        <v>0.46647148277289729</v>
      </c>
      <c r="M46" s="105">
        <f>SUM(M36:M45)</f>
        <v>212812.3523743382</v>
      </c>
      <c r="N46" s="106">
        <f t="shared" si="15"/>
        <v>0.47339927707150464</v>
      </c>
      <c r="O46" s="105">
        <f>SUM(O36:O45)</f>
        <v>218132.66118369662</v>
      </c>
      <c r="P46" s="106">
        <f t="shared" si="16"/>
        <v>0.48042995940424971</v>
      </c>
      <c r="Q46" s="105">
        <f>SUM(Q36:Q45)</f>
        <v>223585.97771328903</v>
      </c>
      <c r="R46" s="106">
        <f t="shared" si="17"/>
        <v>0.48756505781124349</v>
      </c>
      <c r="S46" s="105">
        <f>SUM(S36:S45)</f>
        <v>229175.62715612122</v>
      </c>
      <c r="T46" s="106">
        <f t="shared" si="18"/>
        <v>0.49480612302626187</v>
      </c>
      <c r="U46" s="105">
        <f>SUM(U36:U45)</f>
        <v>234905.01783502428</v>
      </c>
      <c r="V46" s="106">
        <f t="shared" si="19"/>
        <v>0.50215472881378065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271.4796</v>
      </c>
      <c r="D54" s="103">
        <f t="shared" si="20"/>
        <v>6.9999999999999999E-4</v>
      </c>
      <c r="E54" s="216">
        <v>302.40000000000003</v>
      </c>
      <c r="F54" s="103">
        <f t="shared" si="21"/>
        <v>7.000000000000001E-4</v>
      </c>
      <c r="G54" s="216">
        <v>305.42399999999992</v>
      </c>
      <c r="H54" s="103">
        <f t="shared" si="22"/>
        <v>6.9999999999999988E-4</v>
      </c>
      <c r="I54" s="216">
        <v>308.47824000000003</v>
      </c>
      <c r="J54" s="103">
        <f t="shared" si="23"/>
        <v>6.9999999999999999E-4</v>
      </c>
      <c r="K54" s="216">
        <v>311.56302240000002</v>
      </c>
      <c r="L54" s="103">
        <f t="shared" si="24"/>
        <v>6.9999999999999999E-4</v>
      </c>
      <c r="M54" s="216">
        <v>314.67865262399999</v>
      </c>
      <c r="N54" s="103">
        <f t="shared" si="25"/>
        <v>6.9999999999999999E-4</v>
      </c>
      <c r="O54" s="216">
        <v>317.82543915023996</v>
      </c>
      <c r="P54" s="103">
        <f t="shared" si="26"/>
        <v>6.9999999999999999E-4</v>
      </c>
      <c r="Q54" s="216">
        <v>321.00369354174234</v>
      </c>
      <c r="R54" s="103">
        <f t="shared" si="27"/>
        <v>6.9999999999999988E-4</v>
      </c>
      <c r="S54" s="216">
        <v>324.2137304771598</v>
      </c>
      <c r="T54" s="103">
        <f t="shared" si="28"/>
        <v>6.9999999999999999E-4</v>
      </c>
      <c r="U54" s="216">
        <v>327.45586778193143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>
        <v>27147.960000000003</v>
      </c>
      <c r="D55" s="103">
        <f t="shared" si="20"/>
        <v>7.0000000000000007E-2</v>
      </c>
      <c r="E55" s="216">
        <v>30240.000000000004</v>
      </c>
      <c r="F55" s="103">
        <f t="shared" si="21"/>
        <v>7.0000000000000007E-2</v>
      </c>
      <c r="G55" s="216">
        <v>30542.399999999998</v>
      </c>
      <c r="H55" s="103">
        <f t="shared" si="22"/>
        <v>7.0000000000000007E-2</v>
      </c>
      <c r="I55" s="216">
        <v>30847.824000000004</v>
      </c>
      <c r="J55" s="103">
        <f t="shared" si="23"/>
        <v>7.0000000000000007E-2</v>
      </c>
      <c r="K55" s="216">
        <v>31156.302240000005</v>
      </c>
      <c r="L55" s="103">
        <f t="shared" si="24"/>
        <v>7.0000000000000007E-2</v>
      </c>
      <c r="M55" s="216">
        <v>31467.865262400006</v>
      </c>
      <c r="N55" s="103">
        <f t="shared" si="25"/>
        <v>7.0000000000000007E-2</v>
      </c>
      <c r="O55" s="216">
        <v>31782.543915024002</v>
      </c>
      <c r="P55" s="103">
        <f t="shared" si="26"/>
        <v>7.0000000000000007E-2</v>
      </c>
      <c r="Q55" s="216">
        <v>32100.369354174243</v>
      </c>
      <c r="R55" s="103">
        <f t="shared" si="27"/>
        <v>7.0000000000000007E-2</v>
      </c>
      <c r="S55" s="216">
        <v>32421.373047715984</v>
      </c>
      <c r="T55" s="103">
        <f t="shared" si="28"/>
        <v>7.0000000000000007E-2</v>
      </c>
      <c r="U55" s="216">
        <v>32745.586778193148</v>
      </c>
      <c r="V55" s="103">
        <f t="shared" si="29"/>
        <v>7.0000000000000007E-2</v>
      </c>
      <c r="X55" s="235"/>
    </row>
    <row r="56" spans="1:24" ht="12.75" customHeight="1" x14ac:dyDescent="0.3">
      <c r="A56" s="38" t="s">
        <v>88</v>
      </c>
      <c r="B56" s="50"/>
      <c r="C56" s="216">
        <v>197.79228000000001</v>
      </c>
      <c r="D56" s="103">
        <f t="shared" si="20"/>
        <v>5.1000000000000004E-4</v>
      </c>
      <c r="E56" s="216">
        <v>220.32000000000005</v>
      </c>
      <c r="F56" s="103">
        <f t="shared" si="21"/>
        <v>5.1000000000000015E-4</v>
      </c>
      <c r="G56" s="216">
        <v>222.52319999999997</v>
      </c>
      <c r="H56" s="103">
        <f t="shared" si="22"/>
        <v>5.1000000000000004E-4</v>
      </c>
      <c r="I56" s="216">
        <v>224.74843200000004</v>
      </c>
      <c r="J56" s="103">
        <f t="shared" si="23"/>
        <v>5.1000000000000004E-4</v>
      </c>
      <c r="K56" s="216">
        <v>226.99591632000002</v>
      </c>
      <c r="L56" s="103">
        <f t="shared" si="24"/>
        <v>5.1000000000000004E-4</v>
      </c>
      <c r="M56" s="216">
        <v>229.26587548320001</v>
      </c>
      <c r="N56" s="103">
        <f t="shared" si="25"/>
        <v>5.1000000000000004E-4</v>
      </c>
      <c r="O56" s="216">
        <v>231.558534238032</v>
      </c>
      <c r="P56" s="103">
        <f t="shared" si="26"/>
        <v>5.1000000000000004E-4</v>
      </c>
      <c r="Q56" s="216">
        <v>233.87411958041233</v>
      </c>
      <c r="R56" s="103">
        <f t="shared" si="27"/>
        <v>5.1000000000000004E-4</v>
      </c>
      <c r="S56" s="216">
        <v>236.21286077621647</v>
      </c>
      <c r="T56" s="103">
        <f t="shared" si="28"/>
        <v>5.1000000000000004E-4</v>
      </c>
      <c r="U56" s="216">
        <v>238.57498938397865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19845.158759999998</v>
      </c>
      <c r="D59" s="103">
        <f t="shared" si="20"/>
        <v>5.1169999999999993E-2</v>
      </c>
      <c r="E59" s="216">
        <v>22105.440000000002</v>
      </c>
      <c r="F59" s="103">
        <f t="shared" si="21"/>
        <v>5.1170000000000007E-2</v>
      </c>
      <c r="G59" s="216">
        <v>22326.4944</v>
      </c>
      <c r="H59" s="103">
        <f t="shared" si="22"/>
        <v>5.1170000000000007E-2</v>
      </c>
      <c r="I59" s="216">
        <v>22549.759344000002</v>
      </c>
      <c r="J59" s="103">
        <f t="shared" si="23"/>
        <v>5.117E-2</v>
      </c>
      <c r="K59" s="216">
        <v>22775.256937440001</v>
      </c>
      <c r="L59" s="103">
        <f t="shared" si="24"/>
        <v>5.117E-2</v>
      </c>
      <c r="M59" s="216">
        <v>23003.0095068144</v>
      </c>
      <c r="N59" s="103">
        <f t="shared" si="25"/>
        <v>5.117E-2</v>
      </c>
      <c r="O59" s="216">
        <v>23233.039601882545</v>
      </c>
      <c r="P59" s="103">
        <f t="shared" si="26"/>
        <v>5.1170000000000007E-2</v>
      </c>
      <c r="Q59" s="216">
        <v>23465.369997901373</v>
      </c>
      <c r="R59" s="103">
        <f t="shared" si="27"/>
        <v>5.1170000000000007E-2</v>
      </c>
      <c r="S59" s="216">
        <v>23700.023697880384</v>
      </c>
      <c r="T59" s="103">
        <f t="shared" si="28"/>
        <v>5.117E-2</v>
      </c>
      <c r="U59" s="216">
        <v>23937.023934859189</v>
      </c>
      <c r="V59" s="103">
        <f t="shared" si="29"/>
        <v>5.117E-2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5454.0516501836864</v>
      </c>
      <c r="D63" s="103">
        <f t="shared" si="20"/>
        <v>1.4063068293634514E-2</v>
      </c>
      <c r="E63" s="216">
        <v>3686.7384480596747</v>
      </c>
      <c r="F63" s="103">
        <f t="shared" si="21"/>
        <v>8.5341167779159136E-3</v>
      </c>
      <c r="G63" s="216">
        <v>4075.8785780232934</v>
      </c>
      <c r="H63" s="103">
        <f t="shared" si="22"/>
        <v>9.3414892235590703E-3</v>
      </c>
      <c r="I63" s="216">
        <v>3957.5696245517788</v>
      </c>
      <c r="J63" s="103">
        <f t="shared" si="23"/>
        <v>8.9805321023169911E-3</v>
      </c>
      <c r="K63" s="216">
        <v>3974.9764629321148</v>
      </c>
      <c r="L63" s="103">
        <f t="shared" si="24"/>
        <v>8.9307245212180229E-3</v>
      </c>
      <c r="M63" s="216">
        <v>3992.6358440854319</v>
      </c>
      <c r="N63" s="103">
        <f t="shared" si="25"/>
        <v>8.8815846501010612E-3</v>
      </c>
      <c r="O63" s="216">
        <v>4010.1020525010995</v>
      </c>
      <c r="P63" s="103">
        <f t="shared" si="26"/>
        <v>8.8321169137874859E-3</v>
      </c>
      <c r="Q63" s="216">
        <v>4027.8236614774351</v>
      </c>
      <c r="R63" s="103">
        <f t="shared" si="27"/>
        <v>8.7833150202290978E-3</v>
      </c>
      <c r="S63" s="216">
        <v>4045.5791889861648</v>
      </c>
      <c r="T63" s="103">
        <f t="shared" si="28"/>
        <v>8.7346869243399208E-3</v>
      </c>
      <c r="U63" s="216">
        <v>4063.3708038344312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1861.5743999999997</v>
      </c>
      <c r="D64" s="103">
        <f t="shared" si="20"/>
        <v>4.7999999999999996E-3</v>
      </c>
      <c r="E64" s="216">
        <v>2073.6</v>
      </c>
      <c r="F64" s="103">
        <f t="shared" si="21"/>
        <v>4.7999999999999996E-3</v>
      </c>
      <c r="G64" s="216">
        <v>2094.3359999999993</v>
      </c>
      <c r="H64" s="103">
        <f t="shared" si="22"/>
        <v>4.7999999999999987E-3</v>
      </c>
      <c r="I64" s="216">
        <v>2115.27936</v>
      </c>
      <c r="J64" s="103">
        <f t="shared" si="23"/>
        <v>4.7999999999999996E-3</v>
      </c>
      <c r="K64" s="216">
        <v>2136.4321535999998</v>
      </c>
      <c r="L64" s="103">
        <f t="shared" si="24"/>
        <v>4.7999999999999996E-3</v>
      </c>
      <c r="M64" s="216">
        <v>2157.7964751359996</v>
      </c>
      <c r="N64" s="103">
        <f t="shared" si="25"/>
        <v>4.7999999999999987E-3</v>
      </c>
      <c r="O64" s="216">
        <v>2179.3744398873596</v>
      </c>
      <c r="P64" s="103">
        <f t="shared" si="26"/>
        <v>4.7999999999999996E-3</v>
      </c>
      <c r="Q64" s="216">
        <v>2201.1681842862331</v>
      </c>
      <c r="R64" s="103">
        <f t="shared" si="27"/>
        <v>4.7999999999999987E-3</v>
      </c>
      <c r="S64" s="216">
        <v>2223.1798661290954</v>
      </c>
      <c r="T64" s="103">
        <f t="shared" si="28"/>
        <v>4.7999999999999987E-3</v>
      </c>
      <c r="U64" s="216">
        <v>2245.411664790387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193.91399999999999</v>
      </c>
      <c r="D65" s="103">
        <f t="shared" si="20"/>
        <v>5.0000000000000001E-4</v>
      </c>
      <c r="E65" s="216">
        <v>216</v>
      </c>
      <c r="F65" s="103">
        <f t="shared" si="21"/>
        <v>5.0000000000000001E-4</v>
      </c>
      <c r="G65" s="216">
        <v>218.15999999999994</v>
      </c>
      <c r="H65" s="103">
        <f t="shared" si="22"/>
        <v>4.999999999999999E-4</v>
      </c>
      <c r="I65" s="216">
        <v>220.34160000000003</v>
      </c>
      <c r="J65" s="103">
        <f t="shared" si="23"/>
        <v>5.0000000000000001E-4</v>
      </c>
      <c r="K65" s="216">
        <v>222.545016</v>
      </c>
      <c r="L65" s="103">
        <f t="shared" si="24"/>
        <v>5.0000000000000001E-4</v>
      </c>
      <c r="M65" s="216">
        <v>224.77046616000001</v>
      </c>
      <c r="N65" s="103">
        <f t="shared" si="25"/>
        <v>5.0000000000000001E-4</v>
      </c>
      <c r="O65" s="216">
        <v>227.01817082159997</v>
      </c>
      <c r="P65" s="103">
        <f t="shared" si="26"/>
        <v>5.0000000000000001E-4</v>
      </c>
      <c r="Q65" s="216">
        <v>229.288352529816</v>
      </c>
      <c r="R65" s="103">
        <f t="shared" si="27"/>
        <v>5.0000000000000001E-4</v>
      </c>
      <c r="S65" s="216">
        <v>231.58123605511418</v>
      </c>
      <c r="T65" s="103">
        <f t="shared" si="28"/>
        <v>5.0000000000000001E-4</v>
      </c>
      <c r="U65" s="216">
        <v>233.89704841566532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1085.9184</v>
      </c>
      <c r="D66" s="103">
        <f t="shared" si="20"/>
        <v>2.8E-3</v>
      </c>
      <c r="E66" s="216">
        <v>1209.6000000000001</v>
      </c>
      <c r="F66" s="103">
        <f t="shared" si="21"/>
        <v>2.8000000000000004E-3</v>
      </c>
      <c r="G66" s="216">
        <v>1221.6959999999997</v>
      </c>
      <c r="H66" s="103">
        <f t="shared" si="22"/>
        <v>2.7999999999999995E-3</v>
      </c>
      <c r="I66" s="216">
        <v>1233.9129600000001</v>
      </c>
      <c r="J66" s="103">
        <f t="shared" si="23"/>
        <v>2.8E-3</v>
      </c>
      <c r="K66" s="216">
        <v>1246.2520896000001</v>
      </c>
      <c r="L66" s="103">
        <f t="shared" si="24"/>
        <v>2.8E-3</v>
      </c>
      <c r="M66" s="216">
        <v>1258.714610496</v>
      </c>
      <c r="N66" s="103">
        <f t="shared" si="25"/>
        <v>2.8E-3</v>
      </c>
      <c r="O66" s="216">
        <v>1271.3017566009598</v>
      </c>
      <c r="P66" s="103">
        <f t="shared" si="26"/>
        <v>2.8E-3</v>
      </c>
      <c r="Q66" s="216">
        <v>1284.0147741669693</v>
      </c>
      <c r="R66" s="103">
        <f t="shared" si="27"/>
        <v>2.7999999999999995E-3</v>
      </c>
      <c r="S66" s="216">
        <v>1296.8549219086392</v>
      </c>
      <c r="T66" s="103">
        <f t="shared" si="28"/>
        <v>2.8E-3</v>
      </c>
      <c r="U66" s="216">
        <v>1309.8234711277257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5235.677999999999</v>
      </c>
      <c r="D67" s="103">
        <f t="shared" si="20"/>
        <v>1.3499999999999998E-2</v>
      </c>
      <c r="E67" s="216">
        <v>5832</v>
      </c>
      <c r="F67" s="103">
        <f t="shared" si="21"/>
        <v>1.35E-2</v>
      </c>
      <c r="G67" s="216">
        <v>5890.3199999999988</v>
      </c>
      <c r="H67" s="103">
        <f t="shared" si="22"/>
        <v>1.35E-2</v>
      </c>
      <c r="I67" s="216">
        <v>5949.2232000000004</v>
      </c>
      <c r="J67" s="103">
        <f t="shared" si="23"/>
        <v>1.35E-2</v>
      </c>
      <c r="K67" s="216">
        <v>6008.715432</v>
      </c>
      <c r="L67" s="103">
        <f t="shared" si="24"/>
        <v>1.35E-2</v>
      </c>
      <c r="M67" s="216">
        <v>6068.80258632</v>
      </c>
      <c r="N67" s="103">
        <f t="shared" si="25"/>
        <v>1.35E-2</v>
      </c>
      <c r="O67" s="216">
        <v>6129.4906121831991</v>
      </c>
      <c r="P67" s="103">
        <f t="shared" si="26"/>
        <v>1.35E-2</v>
      </c>
      <c r="Q67" s="216">
        <v>6190.7855183050315</v>
      </c>
      <c r="R67" s="103">
        <f t="shared" si="27"/>
        <v>1.3499999999999998E-2</v>
      </c>
      <c r="S67" s="216">
        <v>6252.6933734880822</v>
      </c>
      <c r="T67" s="103">
        <f t="shared" si="28"/>
        <v>1.35E-2</v>
      </c>
      <c r="U67" s="216">
        <v>6315.220307222964</v>
      </c>
      <c r="V67" s="103">
        <f t="shared" si="29"/>
        <v>1.3500000000000002E-2</v>
      </c>
      <c r="X67" s="235"/>
    </row>
    <row r="68" spans="1:24" ht="12.75" customHeight="1" x14ac:dyDescent="0.3">
      <c r="A68" s="38" t="s">
        <v>6</v>
      </c>
      <c r="B68" s="50"/>
      <c r="C68" s="216">
        <v>659.30759999999987</v>
      </c>
      <c r="D68" s="103">
        <f t="shared" si="20"/>
        <v>1.6999999999999997E-3</v>
      </c>
      <c r="E68" s="216">
        <v>734.4</v>
      </c>
      <c r="F68" s="103">
        <f t="shared" si="21"/>
        <v>1.6999999999999999E-3</v>
      </c>
      <c r="G68" s="216">
        <v>741.7439999999998</v>
      </c>
      <c r="H68" s="103">
        <f t="shared" si="22"/>
        <v>1.6999999999999997E-3</v>
      </c>
      <c r="I68" s="216">
        <v>749.16144000000008</v>
      </c>
      <c r="J68" s="103">
        <f t="shared" si="23"/>
        <v>1.7000000000000001E-3</v>
      </c>
      <c r="K68" s="216">
        <v>756.65305439999997</v>
      </c>
      <c r="L68" s="103">
        <f t="shared" si="24"/>
        <v>1.6999999999999999E-3</v>
      </c>
      <c r="M68" s="216">
        <v>764.21958494399996</v>
      </c>
      <c r="N68" s="103">
        <f t="shared" si="25"/>
        <v>1.6999999999999999E-3</v>
      </c>
      <c r="O68" s="216">
        <v>771.86178079343983</v>
      </c>
      <c r="P68" s="103">
        <f t="shared" si="26"/>
        <v>1.6999999999999997E-3</v>
      </c>
      <c r="Q68" s="216">
        <v>779.58039860137433</v>
      </c>
      <c r="R68" s="103">
        <f t="shared" si="27"/>
        <v>1.6999999999999997E-3</v>
      </c>
      <c r="S68" s="216">
        <v>787.37620258738821</v>
      </c>
      <c r="T68" s="103">
        <f t="shared" si="28"/>
        <v>1.7000000000000001E-3</v>
      </c>
      <c r="U68" s="216">
        <v>795.24996461326202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38.782799999999995</v>
      </c>
      <c r="D70" s="103">
        <f t="shared" si="20"/>
        <v>9.9999999999999991E-5</v>
      </c>
      <c r="E70" s="216">
        <v>43.2</v>
      </c>
      <c r="F70" s="103">
        <f t="shared" si="21"/>
        <v>1E-4</v>
      </c>
      <c r="G70" s="216">
        <v>43.631999999999991</v>
      </c>
      <c r="H70" s="103">
        <f t="shared" si="22"/>
        <v>9.9999999999999991E-5</v>
      </c>
      <c r="I70" s="216">
        <v>44.068320000000007</v>
      </c>
      <c r="J70" s="103">
        <f t="shared" si="23"/>
        <v>1.0000000000000002E-4</v>
      </c>
      <c r="K70" s="216">
        <v>44.509003200000002</v>
      </c>
      <c r="L70" s="103">
        <f t="shared" si="24"/>
        <v>1E-4</v>
      </c>
      <c r="M70" s="216">
        <v>44.954093232000005</v>
      </c>
      <c r="N70" s="103">
        <f t="shared" si="25"/>
        <v>1E-4</v>
      </c>
      <c r="O70" s="216">
        <v>45.403634164320003</v>
      </c>
      <c r="P70" s="103">
        <f t="shared" si="26"/>
        <v>1.0000000000000002E-4</v>
      </c>
      <c r="Q70" s="216">
        <v>45.857670505963199</v>
      </c>
      <c r="R70" s="103">
        <f t="shared" si="27"/>
        <v>9.9999999999999991E-5</v>
      </c>
      <c r="S70" s="216">
        <v>46.316247211022834</v>
      </c>
      <c r="T70" s="103">
        <f t="shared" si="28"/>
        <v>1E-4</v>
      </c>
      <c r="U70" s="216">
        <v>46.779409683133068</v>
      </c>
      <c r="V70" s="103">
        <f t="shared" si="29"/>
        <v>1.0000000000000002E-4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2908.7099999999996</v>
      </c>
      <c r="D75" s="103">
        <f t="shared" si="20"/>
        <v>7.4999999999999989E-3</v>
      </c>
      <c r="E75" s="216">
        <v>3240</v>
      </c>
      <c r="F75" s="103">
        <f t="shared" si="21"/>
        <v>7.4999999999999997E-3</v>
      </c>
      <c r="G75" s="216">
        <v>3272.3999999999992</v>
      </c>
      <c r="H75" s="103">
        <f t="shared" si="22"/>
        <v>7.4999999999999989E-3</v>
      </c>
      <c r="I75" s="216">
        <v>3305.1240000000003</v>
      </c>
      <c r="J75" s="103">
        <f t="shared" si="23"/>
        <v>7.5000000000000006E-3</v>
      </c>
      <c r="K75" s="216">
        <v>3338.17524</v>
      </c>
      <c r="L75" s="103">
        <f t="shared" si="24"/>
        <v>7.4999999999999997E-3</v>
      </c>
      <c r="M75" s="216">
        <v>3371.5569923999997</v>
      </c>
      <c r="N75" s="103">
        <f t="shared" si="25"/>
        <v>7.4999999999999989E-3</v>
      </c>
      <c r="O75" s="216">
        <v>3405.2725623239994</v>
      </c>
      <c r="P75" s="103">
        <f t="shared" si="26"/>
        <v>7.4999999999999989E-3</v>
      </c>
      <c r="Q75" s="216">
        <v>3439.3252879472398</v>
      </c>
      <c r="R75" s="103">
        <f t="shared" si="27"/>
        <v>7.4999999999999989E-3</v>
      </c>
      <c r="S75" s="216">
        <v>3473.7185408267123</v>
      </c>
      <c r="T75" s="103">
        <f t="shared" si="28"/>
        <v>7.4999999999999997E-3</v>
      </c>
      <c r="U75" s="216">
        <v>3508.4557262349795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155.13119999999998</v>
      </c>
      <c r="D76" s="103">
        <f t="shared" si="20"/>
        <v>3.9999999999999996E-4</v>
      </c>
      <c r="E76" s="216">
        <v>172.8</v>
      </c>
      <c r="F76" s="103">
        <f t="shared" si="21"/>
        <v>4.0000000000000002E-4</v>
      </c>
      <c r="G76" s="216">
        <v>174.52799999999996</v>
      </c>
      <c r="H76" s="103">
        <f t="shared" si="22"/>
        <v>3.9999999999999996E-4</v>
      </c>
      <c r="I76" s="216">
        <v>176.27328000000003</v>
      </c>
      <c r="J76" s="103">
        <f t="shared" si="23"/>
        <v>4.0000000000000007E-4</v>
      </c>
      <c r="K76" s="216">
        <v>178.03601280000001</v>
      </c>
      <c r="L76" s="103">
        <f t="shared" si="24"/>
        <v>4.0000000000000002E-4</v>
      </c>
      <c r="M76" s="216">
        <v>179.81637292800002</v>
      </c>
      <c r="N76" s="103">
        <f t="shared" si="25"/>
        <v>4.0000000000000002E-4</v>
      </c>
      <c r="O76" s="216">
        <v>181.61453665728001</v>
      </c>
      <c r="P76" s="103">
        <f t="shared" si="26"/>
        <v>4.0000000000000007E-4</v>
      </c>
      <c r="Q76" s="216">
        <v>183.4306820238528</v>
      </c>
      <c r="R76" s="103">
        <f t="shared" si="27"/>
        <v>3.9999999999999996E-4</v>
      </c>
      <c r="S76" s="216">
        <v>185.26498884409133</v>
      </c>
      <c r="T76" s="103">
        <f t="shared" si="28"/>
        <v>4.0000000000000002E-4</v>
      </c>
      <c r="U76" s="216">
        <v>187.11763873253227</v>
      </c>
      <c r="V76" s="103">
        <f t="shared" si="29"/>
        <v>4.0000000000000007E-4</v>
      </c>
      <c r="X76" s="235"/>
    </row>
    <row r="77" spans="1:24" ht="12.75" customHeight="1" x14ac:dyDescent="0.3">
      <c r="A77" s="38" t="s">
        <v>136</v>
      </c>
      <c r="B77" s="50"/>
      <c r="C77" s="216">
        <v>504.17639999999994</v>
      </c>
      <c r="D77" s="103">
        <f t="shared" si="20"/>
        <v>1.2999999999999999E-3</v>
      </c>
      <c r="E77" s="216">
        <v>561.6</v>
      </c>
      <c r="F77" s="103">
        <f t="shared" si="21"/>
        <v>1.3000000000000002E-3</v>
      </c>
      <c r="G77" s="216">
        <v>567.21599999999989</v>
      </c>
      <c r="H77" s="103">
        <f t="shared" si="22"/>
        <v>1.2999999999999999E-3</v>
      </c>
      <c r="I77" s="216">
        <v>572.88815999999997</v>
      </c>
      <c r="J77" s="103">
        <f t="shared" si="23"/>
        <v>1.2999999999999999E-3</v>
      </c>
      <c r="K77" s="216">
        <v>578.61704159999999</v>
      </c>
      <c r="L77" s="103">
        <f t="shared" si="24"/>
        <v>1.2999999999999999E-3</v>
      </c>
      <c r="M77" s="216">
        <v>584.403212016</v>
      </c>
      <c r="N77" s="103">
        <f t="shared" si="25"/>
        <v>1.2999999999999999E-3</v>
      </c>
      <c r="O77" s="216">
        <v>590.24724413615991</v>
      </c>
      <c r="P77" s="103">
        <f t="shared" si="26"/>
        <v>1.2999999999999999E-3</v>
      </c>
      <c r="Q77" s="216">
        <v>596.14971657752153</v>
      </c>
      <c r="R77" s="103">
        <f t="shared" si="27"/>
        <v>1.2999999999999997E-3</v>
      </c>
      <c r="S77" s="216">
        <v>602.11121374329684</v>
      </c>
      <c r="T77" s="103">
        <f t="shared" si="28"/>
        <v>1.3000000000000002E-3</v>
      </c>
      <c r="U77" s="216">
        <v>608.13232588072981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7756.5599999999995</v>
      </c>
      <c r="D78" s="103">
        <f t="shared" si="20"/>
        <v>0.02</v>
      </c>
      <c r="E78" s="216">
        <v>8640.0000000000018</v>
      </c>
      <c r="F78" s="103">
        <f t="shared" si="21"/>
        <v>2.0000000000000004E-2</v>
      </c>
      <c r="G78" s="216">
        <v>8726.3999999999978</v>
      </c>
      <c r="H78" s="103">
        <f t="shared" si="22"/>
        <v>1.9999999999999997E-2</v>
      </c>
      <c r="I78" s="216">
        <v>8813.6640000000025</v>
      </c>
      <c r="J78" s="103">
        <f t="shared" si="23"/>
        <v>2.0000000000000004E-2</v>
      </c>
      <c r="K78" s="216">
        <v>8901.8006400000013</v>
      </c>
      <c r="L78" s="103">
        <f t="shared" si="24"/>
        <v>2.0000000000000004E-2</v>
      </c>
      <c r="M78" s="216">
        <v>8990.8186463999991</v>
      </c>
      <c r="N78" s="103">
        <f t="shared" si="25"/>
        <v>1.9999999999999997E-2</v>
      </c>
      <c r="O78" s="216">
        <v>9080.7268328640002</v>
      </c>
      <c r="P78" s="103">
        <f t="shared" si="26"/>
        <v>0.02</v>
      </c>
      <c r="Q78" s="216">
        <v>9171.5341011926412</v>
      </c>
      <c r="R78" s="103">
        <f t="shared" si="27"/>
        <v>0.02</v>
      </c>
      <c r="S78" s="216">
        <v>9263.2494422045675</v>
      </c>
      <c r="T78" s="103">
        <f t="shared" si="28"/>
        <v>2.0000000000000004E-2</v>
      </c>
      <c r="U78" s="216">
        <v>9355.8819366266125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1551.3119999999999</v>
      </c>
      <c r="D86" s="103">
        <f t="shared" si="20"/>
        <v>4.0000000000000001E-3</v>
      </c>
      <c r="E86" s="216">
        <v>1728</v>
      </c>
      <c r="F86" s="103">
        <f t="shared" si="21"/>
        <v>4.0000000000000001E-3</v>
      </c>
      <c r="G86" s="216">
        <v>1745.2799999999995</v>
      </c>
      <c r="H86" s="103">
        <f t="shared" si="22"/>
        <v>3.9999999999999992E-3</v>
      </c>
      <c r="I86" s="216">
        <v>1762.7328000000002</v>
      </c>
      <c r="J86" s="103">
        <f t="shared" si="23"/>
        <v>4.0000000000000001E-3</v>
      </c>
      <c r="K86" s="216">
        <v>1780.360128</v>
      </c>
      <c r="L86" s="103">
        <f t="shared" si="24"/>
        <v>4.0000000000000001E-3</v>
      </c>
      <c r="M86" s="216">
        <v>1798.1637292800001</v>
      </c>
      <c r="N86" s="103">
        <f t="shared" si="25"/>
        <v>4.0000000000000001E-3</v>
      </c>
      <c r="O86" s="216">
        <v>1816.1453665727997</v>
      </c>
      <c r="P86" s="103">
        <f t="shared" si="26"/>
        <v>4.0000000000000001E-3</v>
      </c>
      <c r="Q86" s="216">
        <v>1834.306820238528</v>
      </c>
      <c r="R86" s="103">
        <f t="shared" si="27"/>
        <v>4.0000000000000001E-3</v>
      </c>
      <c r="S86" s="216">
        <v>1852.6498884409134</v>
      </c>
      <c r="T86" s="103">
        <f t="shared" si="28"/>
        <v>4.0000000000000001E-3</v>
      </c>
      <c r="U86" s="216">
        <v>1871.1763873253226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1977.9227999999998</v>
      </c>
      <c r="D88" s="103">
        <f t="shared" si="20"/>
        <v>5.0999999999999995E-3</v>
      </c>
      <c r="E88" s="216">
        <v>2203.2000000000003</v>
      </c>
      <c r="F88" s="103">
        <f t="shared" si="21"/>
        <v>5.1000000000000004E-3</v>
      </c>
      <c r="G88" s="216">
        <v>2225.2319999999995</v>
      </c>
      <c r="H88" s="103">
        <f t="shared" si="22"/>
        <v>5.0999999999999995E-3</v>
      </c>
      <c r="I88" s="216">
        <v>2247.48432</v>
      </c>
      <c r="J88" s="103">
        <f t="shared" si="23"/>
        <v>5.0999999999999995E-3</v>
      </c>
      <c r="K88" s="216">
        <v>2269.9591632000001</v>
      </c>
      <c r="L88" s="103">
        <f t="shared" si="24"/>
        <v>5.1000000000000004E-3</v>
      </c>
      <c r="M88" s="216">
        <v>2292.6587548319999</v>
      </c>
      <c r="N88" s="103">
        <f t="shared" si="25"/>
        <v>5.0999999999999995E-3</v>
      </c>
      <c r="O88" s="216">
        <v>2315.5853423803201</v>
      </c>
      <c r="P88" s="103">
        <f t="shared" si="26"/>
        <v>5.1000000000000004E-3</v>
      </c>
      <c r="Q88" s="216">
        <v>2338.741195804123</v>
      </c>
      <c r="R88" s="103">
        <f t="shared" si="27"/>
        <v>5.0999999999999995E-3</v>
      </c>
      <c r="S88" s="216">
        <v>2362.1286077621648</v>
      </c>
      <c r="T88" s="103">
        <f t="shared" si="28"/>
        <v>5.1000000000000012E-3</v>
      </c>
      <c r="U88" s="216">
        <v>2385.7498938397862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77.565599999999989</v>
      </c>
      <c r="D90" s="103">
        <f t="shared" si="20"/>
        <v>1.9999999999999998E-4</v>
      </c>
      <c r="E90" s="216">
        <v>86.4</v>
      </c>
      <c r="F90" s="103">
        <f t="shared" si="21"/>
        <v>2.0000000000000001E-4</v>
      </c>
      <c r="G90" s="216">
        <v>87.263999999999982</v>
      </c>
      <c r="H90" s="103">
        <f t="shared" si="22"/>
        <v>1.9999999999999998E-4</v>
      </c>
      <c r="I90" s="216">
        <v>88.136640000000014</v>
      </c>
      <c r="J90" s="103">
        <f t="shared" si="23"/>
        <v>2.0000000000000004E-4</v>
      </c>
      <c r="K90" s="216">
        <v>89.018006400000004</v>
      </c>
      <c r="L90" s="103">
        <f t="shared" si="24"/>
        <v>2.0000000000000001E-4</v>
      </c>
      <c r="M90" s="216">
        <v>89.908186464000011</v>
      </c>
      <c r="N90" s="103">
        <f t="shared" si="25"/>
        <v>2.0000000000000001E-4</v>
      </c>
      <c r="O90" s="216">
        <v>90.807268328640006</v>
      </c>
      <c r="P90" s="103">
        <f t="shared" si="26"/>
        <v>2.0000000000000004E-4</v>
      </c>
      <c r="Q90" s="216">
        <v>91.715341011926398</v>
      </c>
      <c r="R90" s="103">
        <f t="shared" si="27"/>
        <v>1.9999999999999998E-4</v>
      </c>
      <c r="S90" s="216">
        <v>92.632494422045667</v>
      </c>
      <c r="T90" s="103">
        <f t="shared" si="28"/>
        <v>2.0000000000000001E-4</v>
      </c>
      <c r="U90" s="216">
        <v>93.558819366266135</v>
      </c>
      <c r="V90" s="103">
        <f t="shared" si="29"/>
        <v>2.0000000000000004E-4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1357.3980000000001</v>
      </c>
      <c r="D92" s="103">
        <f t="shared" si="20"/>
        <v>3.5000000000000005E-3</v>
      </c>
      <c r="E92" s="216">
        <v>1512.0000000000002</v>
      </c>
      <c r="F92" s="103">
        <f t="shared" si="21"/>
        <v>3.5000000000000005E-3</v>
      </c>
      <c r="G92" s="216">
        <v>1527.1199999999997</v>
      </c>
      <c r="H92" s="103">
        <f t="shared" si="22"/>
        <v>3.4999999999999996E-3</v>
      </c>
      <c r="I92" s="216">
        <v>1542.3912000000003</v>
      </c>
      <c r="J92" s="103">
        <f t="shared" si="23"/>
        <v>3.5000000000000005E-3</v>
      </c>
      <c r="K92" s="216">
        <v>1557.8151120000002</v>
      </c>
      <c r="L92" s="103">
        <f t="shared" si="24"/>
        <v>3.5000000000000005E-3</v>
      </c>
      <c r="M92" s="216">
        <v>1573.3932631199998</v>
      </c>
      <c r="N92" s="103">
        <f t="shared" si="25"/>
        <v>3.4999999999999992E-3</v>
      </c>
      <c r="O92" s="216">
        <v>1589.1271957511997</v>
      </c>
      <c r="P92" s="103">
        <f t="shared" si="26"/>
        <v>3.4999999999999996E-3</v>
      </c>
      <c r="Q92" s="216">
        <v>1605.018467708712</v>
      </c>
      <c r="R92" s="103">
        <f t="shared" si="27"/>
        <v>3.5000000000000001E-3</v>
      </c>
      <c r="S92" s="216">
        <v>1621.0686523857994</v>
      </c>
      <c r="T92" s="103">
        <f t="shared" si="28"/>
        <v>3.5000000000000005E-3</v>
      </c>
      <c r="U92" s="216">
        <v>1637.2793389096571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6351.0694999999996</v>
      </c>
      <c r="D97" s="103">
        <f t="shared" si="20"/>
        <v>1.6375995286570334E-2</v>
      </c>
      <c r="E97" s="216">
        <v>7062.3892839999999</v>
      </c>
      <c r="F97" s="103">
        <f t="shared" si="21"/>
        <v>1.6348123342592592E-2</v>
      </c>
      <c r="G97" s="216">
        <v>7309.5729089399983</v>
      </c>
      <c r="H97" s="103">
        <f t="shared" si="22"/>
        <v>1.6752779860973597E-2</v>
      </c>
      <c r="I97" s="216">
        <v>7543.4792420260801</v>
      </c>
      <c r="J97" s="103">
        <f t="shared" si="23"/>
        <v>1.7117691897549258E-2</v>
      </c>
      <c r="K97" s="216">
        <v>7732.0662230767302</v>
      </c>
      <c r="L97" s="103">
        <f t="shared" si="24"/>
        <v>1.7371915044542562E-2</v>
      </c>
      <c r="M97" s="216">
        <v>7925.3678786536484</v>
      </c>
      <c r="N97" s="103">
        <f t="shared" si="25"/>
        <v>1.7629913782827845E-2</v>
      </c>
      <c r="O97" s="216">
        <v>8123.5020756199883</v>
      </c>
      <c r="P97" s="103">
        <f t="shared" si="26"/>
        <v>1.789174418554311E-2</v>
      </c>
      <c r="Q97" s="216">
        <v>8326.5896275104878</v>
      </c>
      <c r="R97" s="103">
        <f t="shared" si="27"/>
        <v>1.8157463158595729E-2</v>
      </c>
      <c r="S97" s="216">
        <v>8534.7543681982479</v>
      </c>
      <c r="T97" s="103">
        <f t="shared" si="28"/>
        <v>1.8427128453030316E-2</v>
      </c>
      <c r="U97" s="216">
        <v>8748.1232274032045</v>
      </c>
      <c r="V97" s="103">
        <f t="shared" si="29"/>
        <v>1.8700798677580271E-2</v>
      </c>
      <c r="X97" s="235"/>
    </row>
    <row r="98" spans="1:24" ht="12.75" customHeight="1" x14ac:dyDescent="0.3">
      <c r="A98" s="145" t="s">
        <v>245</v>
      </c>
      <c r="B98" s="50"/>
      <c r="C98" s="216">
        <v>465.39359999999994</v>
      </c>
      <c r="D98" s="103">
        <f t="shared" si="20"/>
        <v>1.1999999999999999E-3</v>
      </c>
      <c r="E98" s="216">
        <v>518.4</v>
      </c>
      <c r="F98" s="103">
        <f t="shared" si="21"/>
        <v>1.1999999999999999E-3</v>
      </c>
      <c r="G98" s="216">
        <v>523.58399999999983</v>
      </c>
      <c r="H98" s="103">
        <f t="shared" si="22"/>
        <v>1.1999999999999997E-3</v>
      </c>
      <c r="I98" s="216">
        <v>528.81984</v>
      </c>
      <c r="J98" s="103">
        <f t="shared" si="23"/>
        <v>1.1999999999999999E-3</v>
      </c>
      <c r="K98" s="216">
        <v>534.10803839999994</v>
      </c>
      <c r="L98" s="103">
        <f t="shared" si="24"/>
        <v>1.1999999999999999E-3</v>
      </c>
      <c r="M98" s="216">
        <v>539.44911878399989</v>
      </c>
      <c r="N98" s="103">
        <f t="shared" si="25"/>
        <v>1.1999999999999997E-3</v>
      </c>
      <c r="O98" s="216">
        <v>544.8436099718399</v>
      </c>
      <c r="P98" s="103">
        <f t="shared" si="26"/>
        <v>1.1999999999999999E-3</v>
      </c>
      <c r="Q98" s="216">
        <v>550.29204607155827</v>
      </c>
      <c r="R98" s="103">
        <f t="shared" si="27"/>
        <v>1.1999999999999997E-3</v>
      </c>
      <c r="S98" s="216">
        <v>555.79496653227386</v>
      </c>
      <c r="T98" s="103">
        <f t="shared" si="28"/>
        <v>1.1999999999999997E-3</v>
      </c>
      <c r="U98" s="216">
        <v>561.35291619759676</v>
      </c>
      <c r="V98" s="103">
        <f t="shared" si="29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85096.856590183685</v>
      </c>
      <c r="D105" s="106">
        <f t="shared" ref="D105" si="30">IFERROR(C105/C$28,0)</f>
        <v>0.21941906358020485</v>
      </c>
      <c r="E105" s="105">
        <f>SUM(E52:E104)</f>
        <v>92388.487732059657</v>
      </c>
      <c r="F105" s="106">
        <f t="shared" ref="F105" si="31">IFERROR(E105/E$28,0)</f>
        <v>0.21386224012050847</v>
      </c>
      <c r="G105" s="105">
        <f>SUM(G52:G104)</f>
        <v>93841.20508696328</v>
      </c>
      <c r="H105" s="106">
        <f t="shared" ref="H105" si="32">IFERROR(G105/G$28,0)</f>
        <v>0.21507426908453267</v>
      </c>
      <c r="I105" s="105">
        <f>SUM(I52:I104)</f>
        <v>94781.360002577843</v>
      </c>
      <c r="J105" s="106">
        <f t="shared" ref="J105" si="33">IFERROR(I105/I$28,0)</f>
        <v>0.2150782239998662</v>
      </c>
      <c r="K105" s="105">
        <f>SUM(K52:K104)</f>
        <v>95820.156933368839</v>
      </c>
      <c r="L105" s="106">
        <f t="shared" ref="L105" si="34">IFERROR(K105/K$28,0)</f>
        <v>0.21528263956576058</v>
      </c>
      <c r="M105" s="105">
        <f>SUM(M52:M104)</f>
        <v>96872.249112572681</v>
      </c>
      <c r="N105" s="106">
        <f t="shared" ref="N105" si="35">IFERROR(M105/M$28,0)</f>
        <v>0.21549149843292889</v>
      </c>
      <c r="O105" s="105">
        <f>SUM(O52:O104)</f>
        <v>97937.391971853009</v>
      </c>
      <c r="P105" s="106">
        <f t="shared" ref="P105" si="36">IFERROR(O105/O$28,0)</f>
        <v>0.21570386109933057</v>
      </c>
      <c r="Q105" s="105">
        <f>SUM(Q52:Q104)</f>
        <v>99016.239011157188</v>
      </c>
      <c r="R105" s="106">
        <f t="shared" ref="R105" si="37">IFERROR(Q105/Q$28,0)</f>
        <v>0.21592077817882485</v>
      </c>
      <c r="S105" s="105">
        <f>SUM(S52:S104)</f>
        <v>100108.77753657536</v>
      </c>
      <c r="T105" s="106">
        <f t="shared" ref="T105" si="38">IFERROR(S105/S$28,0)</f>
        <v>0.21614181537737023</v>
      </c>
      <c r="U105" s="105">
        <f>SUM(U52:U104)</f>
        <v>101215.22245042255</v>
      </c>
      <c r="V105" s="106">
        <f t="shared" si="29"/>
        <v>0.21636703655736178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4208.6854098163312</v>
      </c>
      <c r="D107" s="106">
        <f>IFERROR(C107/C$28,0)</f>
        <v>1.0851937997814318E-2</v>
      </c>
      <c r="E107" s="105">
        <f>E28-E33-E46-E105</f>
        <v>7411.9018519403326</v>
      </c>
      <c r="F107" s="106">
        <f>IFERROR(E107/E$28,0)</f>
        <v>1.7157180212824846E-2</v>
      </c>
      <c r="G107" s="105">
        <f>G28-G33-G46-G105</f>
        <v>2216.198132476653</v>
      </c>
      <c r="H107" s="106">
        <f>IFERROR(G107/G$28,0)</f>
        <v>5.0792953164573093E-3</v>
      </c>
      <c r="I107" s="105">
        <f>I28-I33-I46-I105</f>
        <v>-2081.476680115753</v>
      </c>
      <c r="J107" s="106">
        <f>IFERROR(I107/I$28,0)</f>
        <v>-4.7232948297456154E-3</v>
      </c>
      <c r="K107" s="105">
        <f>K28-K33-K46-K105</f>
        <v>-5231.6426878451748</v>
      </c>
      <c r="L107" s="106">
        <f>IFERROR(K107/K$28,0)</f>
        <v>-1.1754122338657934E-2</v>
      </c>
      <c r="M107" s="105">
        <f>M28-M33-M46-M105</f>
        <v>-8492.1768325109006</v>
      </c>
      <c r="N107" s="106">
        <f>IFERROR(M107/M$28,0)</f>
        <v>-1.8890775504433605E-2</v>
      </c>
      <c r="O107" s="105">
        <f>O28-O33-O46-O105</f>
        <v>-11865.704254605691</v>
      </c>
      <c r="P107" s="106">
        <f>IFERROR(O107/O$28,0)</f>
        <v>-2.6133820503580391E-2</v>
      </c>
      <c r="Q107" s="105">
        <f>Q28-Q33-Q46-Q105</f>
        <v>-15355.824334492732</v>
      </c>
      <c r="R107" s="106">
        <f>IFERROR(Q107/Q$28,0)</f>
        <v>-3.3485835990068234E-2</v>
      </c>
      <c r="S107" s="105">
        <f>S28-S33-S46-S105</f>
        <v>-18965.54837884364</v>
      </c>
      <c r="T107" s="106">
        <f>IFERROR(S107/S$28,0)</f>
        <v>-4.0947938403632186E-2</v>
      </c>
      <c r="U107" s="105">
        <f>U28-U33-U46-U105</f>
        <v>-22698.195408455285</v>
      </c>
      <c r="V107" s="106">
        <f>IFERROR(U107/U$28,0)</f>
        <v>-4.8521765371142382E-2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19845.158759999998</v>
      </c>
      <c r="D111" s="103">
        <f t="shared" ref="D111:D116" si="39">IFERROR(C111/C$28,0)</f>
        <v>5.1169999999999993E-2</v>
      </c>
      <c r="E111" s="102">
        <f>E59</f>
        <v>22105.440000000002</v>
      </c>
      <c r="F111" s="103">
        <f t="shared" ref="F111:F116" si="40">IFERROR(E111/E$28,0)</f>
        <v>5.1170000000000007E-2</v>
      </c>
      <c r="G111" s="102">
        <f>G59</f>
        <v>22326.4944</v>
      </c>
      <c r="H111" s="103">
        <f t="shared" ref="H111:H116" si="41">IFERROR(G111/G$28,0)</f>
        <v>5.1170000000000007E-2</v>
      </c>
      <c r="I111" s="102">
        <f>I59</f>
        <v>22549.759344000002</v>
      </c>
      <c r="J111" s="103">
        <f t="shared" ref="J111:J116" si="42">IFERROR(I111/I$28,0)</f>
        <v>5.117E-2</v>
      </c>
      <c r="K111" s="102">
        <f>K59</f>
        <v>22775.256937440001</v>
      </c>
      <c r="L111" s="103">
        <f t="shared" ref="L111:L116" si="43">IFERROR(K111/K$28,0)</f>
        <v>5.117E-2</v>
      </c>
      <c r="M111" s="102">
        <f>M59</f>
        <v>23003.0095068144</v>
      </c>
      <c r="N111" s="103">
        <f t="shared" ref="N111:N116" si="44">IFERROR(M111/M$28,0)</f>
        <v>5.117E-2</v>
      </c>
      <c r="O111" s="102">
        <f>O59</f>
        <v>23233.039601882545</v>
      </c>
      <c r="P111" s="103">
        <f t="shared" ref="P111:P116" si="45">IFERROR(O111/O$28,0)</f>
        <v>5.1170000000000007E-2</v>
      </c>
      <c r="Q111" s="102">
        <f>Q59</f>
        <v>23465.369997901373</v>
      </c>
      <c r="R111" s="103">
        <f t="shared" ref="R111:R116" si="46">IFERROR(Q111/Q$28,0)</f>
        <v>5.1170000000000007E-2</v>
      </c>
      <c r="S111" s="102">
        <f>S59</f>
        <v>23700.023697880384</v>
      </c>
      <c r="T111" s="103">
        <f t="shared" ref="T111:T116" si="47">IFERROR(S111/S$28,0)</f>
        <v>5.117E-2</v>
      </c>
      <c r="U111" s="102">
        <f>U59</f>
        <v>23937.023934859189</v>
      </c>
      <c r="V111" s="103">
        <f t="shared" ref="V111:V116" si="48">IFERROR(U111/U$28,0)</f>
        <v>5.117E-2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19845.158759999998</v>
      </c>
      <c r="D116" s="106">
        <f t="shared" si="39"/>
        <v>5.1169999999999993E-2</v>
      </c>
      <c r="E116" s="108">
        <f>SUM(E111:E115)</f>
        <v>22105.440000000002</v>
      </c>
      <c r="F116" s="106">
        <f t="shared" si="40"/>
        <v>5.1170000000000007E-2</v>
      </c>
      <c r="G116" s="108">
        <f>SUM(G111:G115)</f>
        <v>22326.4944</v>
      </c>
      <c r="H116" s="106">
        <f t="shared" si="41"/>
        <v>5.1170000000000007E-2</v>
      </c>
      <c r="I116" s="108">
        <f>SUM(I111:I115)</f>
        <v>22549.759344000002</v>
      </c>
      <c r="J116" s="106">
        <f t="shared" si="42"/>
        <v>5.117E-2</v>
      </c>
      <c r="K116" s="108">
        <f>SUM(K111:K115)</f>
        <v>22775.256937440001</v>
      </c>
      <c r="L116" s="106">
        <f t="shared" si="43"/>
        <v>5.117E-2</v>
      </c>
      <c r="M116" s="108">
        <f>SUM(M111:M115)</f>
        <v>23003.0095068144</v>
      </c>
      <c r="N116" s="106">
        <f t="shared" si="44"/>
        <v>5.117E-2</v>
      </c>
      <c r="O116" s="108">
        <f>SUM(O111:O115)</f>
        <v>23233.039601882545</v>
      </c>
      <c r="P116" s="106">
        <f t="shared" si="45"/>
        <v>5.1170000000000007E-2</v>
      </c>
      <c r="Q116" s="108">
        <f>SUM(Q111:Q115)</f>
        <v>23465.369997901373</v>
      </c>
      <c r="R116" s="106">
        <f t="shared" si="46"/>
        <v>5.1170000000000007E-2</v>
      </c>
      <c r="S116" s="108">
        <f>SUM(S111:S115)</f>
        <v>23700.023697880384</v>
      </c>
      <c r="T116" s="106">
        <f t="shared" si="47"/>
        <v>5.117E-2</v>
      </c>
      <c r="U116" s="108">
        <f>SUM(U111:U115)</f>
        <v>23937.023934859189</v>
      </c>
      <c r="V116" s="106">
        <f t="shared" si="48"/>
        <v>5.117E-2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6.1093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Chick-fil-A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f>+C8</f>
        <v>190</v>
      </c>
      <c r="F8" s="38"/>
      <c r="G8" s="134">
        <f>+E8</f>
        <v>190</v>
      </c>
      <c r="H8" s="38"/>
      <c r="I8" s="134">
        <f>+G8</f>
        <v>190</v>
      </c>
      <c r="J8" s="38"/>
      <c r="K8" s="134">
        <f>+I8</f>
        <v>190</v>
      </c>
      <c r="L8" s="38"/>
      <c r="M8" s="134">
        <f>+K8</f>
        <v>190</v>
      </c>
      <c r="N8" s="38"/>
      <c r="O8" s="134">
        <f>+M8</f>
        <v>190</v>
      </c>
      <c r="P8" s="38"/>
      <c r="Q8" s="134">
        <f>+O8</f>
        <v>190</v>
      </c>
      <c r="R8" s="38"/>
      <c r="S8" s="134">
        <f>+Q8</f>
        <v>190</v>
      </c>
      <c r="T8" s="38"/>
      <c r="U8" s="134">
        <f>+S8</f>
        <v>190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696.00000000000011</v>
      </c>
      <c r="D10" s="248"/>
      <c r="E10" s="247">
        <v>770.90732967387794</v>
      </c>
      <c r="F10" s="248"/>
      <c r="G10" s="247">
        <v>863.80072318200075</v>
      </c>
      <c r="H10" s="248"/>
      <c r="I10" s="247">
        <v>868.46104623260283</v>
      </c>
      <c r="J10" s="248"/>
      <c r="K10" s="247">
        <v>873.16466279162353</v>
      </c>
      <c r="L10" s="248"/>
      <c r="M10" s="247">
        <v>879.23598872747482</v>
      </c>
      <c r="N10" s="248"/>
      <c r="O10" s="247">
        <v>885.3575866640283</v>
      </c>
      <c r="P10" s="248"/>
      <c r="Q10" s="247">
        <v>890.19524413607007</v>
      </c>
      <c r="R10" s="248"/>
      <c r="S10" s="247">
        <v>895.07738794891748</v>
      </c>
      <c r="T10" s="248"/>
      <c r="U10" s="247">
        <v>900.00429760661848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6.49</v>
      </c>
      <c r="D12" s="38"/>
      <c r="E12" s="135">
        <v>6.52</v>
      </c>
      <c r="F12" s="38"/>
      <c r="G12" s="135">
        <v>6.55</v>
      </c>
      <c r="H12" s="38"/>
      <c r="I12" s="135">
        <v>6.58</v>
      </c>
      <c r="J12" s="38"/>
      <c r="K12" s="135">
        <v>6.61</v>
      </c>
      <c r="L12" s="38"/>
      <c r="M12" s="135">
        <v>6.63</v>
      </c>
      <c r="N12" s="38"/>
      <c r="O12" s="135">
        <v>6.65</v>
      </c>
      <c r="P12" s="38"/>
      <c r="Q12" s="135">
        <v>6.68</v>
      </c>
      <c r="R12" s="38"/>
      <c r="S12" s="135">
        <v>6.71</v>
      </c>
      <c r="T12" s="38"/>
      <c r="U12" s="135">
        <v>6.74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858237.60000000009</v>
      </c>
      <c r="D14" s="245"/>
      <c r="E14" s="243">
        <v>955000</v>
      </c>
      <c r="F14" s="245"/>
      <c r="G14" s="243">
        <v>1075000</v>
      </c>
      <c r="H14" s="245"/>
      <c r="I14" s="243">
        <f>G14*1.01</f>
        <v>1085750</v>
      </c>
      <c r="J14" s="245"/>
      <c r="K14" s="243">
        <f>I14*1.01</f>
        <v>1096607.5</v>
      </c>
      <c r="L14" s="245"/>
      <c r="M14" s="243">
        <f>K14*1.01</f>
        <v>1107573.575</v>
      </c>
      <c r="N14" s="245"/>
      <c r="O14" s="243">
        <f>M14*1.01</f>
        <v>1118649.3107499999</v>
      </c>
      <c r="P14" s="245"/>
      <c r="Q14" s="243">
        <f>O14*1.01</f>
        <v>1129835.8038575</v>
      </c>
      <c r="R14" s="245"/>
      <c r="S14" s="243">
        <f>Q14*1.01</f>
        <v>1141134.1618960749</v>
      </c>
      <c r="T14" s="245"/>
      <c r="U14" s="243">
        <f>S14*1.01</f>
        <v>1152545.5035150356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0">
        <v>730531.84512000019</v>
      </c>
      <c r="D19" s="103">
        <f>IFERROR(C19/C$28,0)</f>
        <v>0.85120000000000018</v>
      </c>
      <c r="E19" s="240">
        <v>422396.49999999994</v>
      </c>
      <c r="F19" s="103">
        <f>IFERROR(E19/E$28,0)</f>
        <v>0.44229999999999992</v>
      </c>
      <c r="G19" s="240">
        <v>529221.92999999993</v>
      </c>
      <c r="H19" s="103">
        <f>IFERROR(G19/G$28,0)</f>
        <v>0.49229946976744182</v>
      </c>
      <c r="I19" s="240">
        <v>529325.11859999993</v>
      </c>
      <c r="J19" s="103">
        <f>IFERROR(I19/I$28,0)</f>
        <v>0.48752025659682241</v>
      </c>
      <c r="K19" s="240">
        <v>529325.55847199995</v>
      </c>
      <c r="L19" s="103">
        <f>IFERROR(K19/K$28,0)</f>
        <v>0.48269372448391967</v>
      </c>
      <c r="M19" s="240">
        <v>529220.14651643985</v>
      </c>
      <c r="N19" s="103">
        <f>IFERROR(M19/M$28,0)</f>
        <v>0.47781940492435448</v>
      </c>
      <c r="O19" s="240">
        <v>529005.70709051855</v>
      </c>
      <c r="P19" s="103">
        <f>IFERROR(O19/O$28,0)</f>
        <v>0.47289682477509054</v>
      </c>
      <c r="Q19" s="240">
        <v>528678.99045251647</v>
      </c>
      <c r="R19" s="103">
        <f>IFERROR(Q19/Q$28,0)</f>
        <v>0.46792550620850731</v>
      </c>
      <c r="S19" s="240">
        <v>528236.67117395613</v>
      </c>
      <c r="T19" s="103">
        <f>IFERROR(S19/S$28,0)</f>
        <v>0.46290496666601738</v>
      </c>
      <c r="U19" s="240">
        <v>527675.34651894844</v>
      </c>
      <c r="V19" s="103">
        <f>IFERROR(U19/U$28,0)</f>
        <v>0.45783471881122534</v>
      </c>
    </row>
    <row r="20" spans="1:24" ht="12.75" customHeight="1" x14ac:dyDescent="0.3">
      <c r="A20" s="38" t="s">
        <v>238</v>
      </c>
      <c r="B20" s="50"/>
      <c r="C20" s="136">
        <v>106249.81488000002</v>
      </c>
      <c r="D20" s="103">
        <f>IFERROR(C20/C$28,0)</f>
        <v>0.12380000000000001</v>
      </c>
      <c r="E20" s="136">
        <v>508728.50000000006</v>
      </c>
      <c r="F20" s="103">
        <f>IFERROR(E20/E$28,0)</f>
        <v>0.53270000000000006</v>
      </c>
      <c r="G20" s="136">
        <v>518903.07000000007</v>
      </c>
      <c r="H20" s="103">
        <f>IFERROR(G20/G$28,0)</f>
        <v>0.48270053023255821</v>
      </c>
      <c r="I20" s="136">
        <v>529281.13140000007</v>
      </c>
      <c r="J20" s="103">
        <f>IFERROR(I20/I$28,0)</f>
        <v>0.48747974340317757</v>
      </c>
      <c r="K20" s="136">
        <v>539866.75402800005</v>
      </c>
      <c r="L20" s="103">
        <f>IFERROR(K20/K$28,0)</f>
        <v>0.49230627551608031</v>
      </c>
      <c r="M20" s="136">
        <v>550664.08910856012</v>
      </c>
      <c r="N20" s="103">
        <f>IFERROR(M20/M$28,0)</f>
        <v>0.49718059507564555</v>
      </c>
      <c r="O20" s="136">
        <v>561677.37089073134</v>
      </c>
      <c r="P20" s="103">
        <f>IFERROR(O20/O$28,0)</f>
        <v>0.50210317522490944</v>
      </c>
      <c r="Q20" s="136">
        <v>572910.91830854595</v>
      </c>
      <c r="R20" s="103">
        <f>IFERROR(Q20/Q$28,0)</f>
        <v>0.50707449379149261</v>
      </c>
      <c r="S20" s="136">
        <v>584369.13667471684</v>
      </c>
      <c r="T20" s="103">
        <f>IFERROR(S20/S$28,0)</f>
        <v>0.51209503333398276</v>
      </c>
      <c r="U20" s="136">
        <v>596056.51940821123</v>
      </c>
      <c r="V20" s="103">
        <f>IFERROR(U20/U$28,0)</f>
        <v>0.51716528118877458</v>
      </c>
    </row>
    <row r="21" spans="1:24" ht="12.75" customHeight="1" x14ac:dyDescent="0.3">
      <c r="A21" s="238" t="s">
        <v>235</v>
      </c>
      <c r="B21" s="239"/>
      <c r="C21" s="136">
        <v>21455.940000000002</v>
      </c>
      <c r="D21" s="103">
        <f>IFERROR(C21/C$28,0)</f>
        <v>2.5000000000000001E-2</v>
      </c>
      <c r="E21" s="136">
        <v>23875</v>
      </c>
      <c r="F21" s="103">
        <f>IFERROR(E21/E$28,0)</f>
        <v>2.5000000000000001E-2</v>
      </c>
      <c r="G21" s="136">
        <v>26875</v>
      </c>
      <c r="H21" s="103">
        <f>IFERROR(G21/G$28,0)</f>
        <v>2.5000000000000001E-2</v>
      </c>
      <c r="I21" s="136">
        <v>27143.75</v>
      </c>
      <c r="J21" s="103">
        <f>IFERROR(I21/I$28,0)</f>
        <v>2.5000000000000001E-2</v>
      </c>
      <c r="K21" s="136">
        <v>27415.1875</v>
      </c>
      <c r="L21" s="103">
        <f>IFERROR(K21/K$28,0)</f>
        <v>2.5000000000000001E-2</v>
      </c>
      <c r="M21" s="136">
        <v>27689.339375</v>
      </c>
      <c r="N21" s="103">
        <f>IFERROR(M21/M$28,0)</f>
        <v>2.5000000000000001E-2</v>
      </c>
      <c r="O21" s="136">
        <v>27966.23276875</v>
      </c>
      <c r="P21" s="103">
        <f>IFERROR(O21/O$28,0)</f>
        <v>2.5000000000000001E-2</v>
      </c>
      <c r="Q21" s="136">
        <v>28245.8950964375</v>
      </c>
      <c r="R21" s="103">
        <f>IFERROR(Q21/Q$28,0)</f>
        <v>2.5000000000000001E-2</v>
      </c>
      <c r="S21" s="136">
        <v>28528.354047401874</v>
      </c>
      <c r="T21" s="103">
        <f>IFERROR(S21/S$28,0)</f>
        <v>2.5000000000000005E-2</v>
      </c>
      <c r="U21" s="136">
        <v>28813.637587875892</v>
      </c>
      <c r="V21" s="103">
        <f>IFERROR(U21/U$28,0)</f>
        <v>2.5000000000000001E-2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858237.60000000009</v>
      </c>
      <c r="D28" s="106">
        <f t="shared" si="0"/>
        <v>1</v>
      </c>
      <c r="E28" s="105">
        <f>SUM(E19:E27)</f>
        <v>955000</v>
      </c>
      <c r="F28" s="106">
        <f t="shared" si="1"/>
        <v>1</v>
      </c>
      <c r="G28" s="105">
        <f>SUM(G19:G27)</f>
        <v>1075000</v>
      </c>
      <c r="H28" s="106">
        <f t="shared" si="2"/>
        <v>1</v>
      </c>
      <c r="I28" s="105">
        <f>SUM(I19:I27)</f>
        <v>1085750</v>
      </c>
      <c r="J28" s="106">
        <f t="shared" si="3"/>
        <v>1</v>
      </c>
      <c r="K28" s="105">
        <f>SUM(K19:K27)</f>
        <v>1096607.5</v>
      </c>
      <c r="L28" s="106">
        <f t="shared" si="4"/>
        <v>1</v>
      </c>
      <c r="M28" s="105">
        <f>SUM(M19:M27)</f>
        <v>1107573.575</v>
      </c>
      <c r="N28" s="106">
        <f t="shared" si="5"/>
        <v>1</v>
      </c>
      <c r="O28" s="105">
        <f>SUM(O19:O27)</f>
        <v>1118649.3107499999</v>
      </c>
      <c r="P28" s="106">
        <f t="shared" si="6"/>
        <v>1</v>
      </c>
      <c r="Q28" s="105">
        <f>SUM(Q19:Q27)</f>
        <v>1129835.8038575</v>
      </c>
      <c r="R28" s="106">
        <f t="shared" si="7"/>
        <v>1</v>
      </c>
      <c r="S28" s="105">
        <f>SUM(S19:S27)</f>
        <v>1141134.1618960747</v>
      </c>
      <c r="T28" s="106">
        <f t="shared" si="8"/>
        <v>1</v>
      </c>
      <c r="U28" s="105">
        <f>SUM(U19:U27)</f>
        <v>1152545.5035150356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271203.08160000003</v>
      </c>
      <c r="D31" s="103">
        <f>IFERROR(C31/C$28,0)</f>
        <v>0.316</v>
      </c>
      <c r="E31" s="216">
        <v>301780</v>
      </c>
      <c r="F31" s="103">
        <f>IFERROR(E31/E$28,0)</f>
        <v>0.316</v>
      </c>
      <c r="G31" s="216">
        <v>339700</v>
      </c>
      <c r="H31" s="103">
        <f>IFERROR(G31/G$28,0)</f>
        <v>0.316</v>
      </c>
      <c r="I31" s="216">
        <v>343097</v>
      </c>
      <c r="J31" s="103">
        <f>IFERROR(I31/I$28,0)</f>
        <v>0.316</v>
      </c>
      <c r="K31" s="216">
        <v>346527.97000000003</v>
      </c>
      <c r="L31" s="103">
        <f>IFERROR(K31/K$28,0)</f>
        <v>0.316</v>
      </c>
      <c r="M31" s="216">
        <v>349993.24969999999</v>
      </c>
      <c r="N31" s="103">
        <f>IFERROR(M31/M$28,0)</f>
        <v>0.316</v>
      </c>
      <c r="O31" s="216">
        <v>353493.18219699996</v>
      </c>
      <c r="P31" s="103">
        <f>IFERROR(O31/O$28,0)</f>
        <v>0.316</v>
      </c>
      <c r="Q31" s="216">
        <v>357028.11401896999</v>
      </c>
      <c r="R31" s="103">
        <f>IFERROR(Q31/Q$28,0)</f>
        <v>0.316</v>
      </c>
      <c r="S31" s="216">
        <v>360598.39515915967</v>
      </c>
      <c r="T31" s="103">
        <f>IFERROR(S31/S$28,0)</f>
        <v>0.31600000000000006</v>
      </c>
      <c r="U31" s="216">
        <v>364204.37911075127</v>
      </c>
      <c r="V31" s="103">
        <f>IFERROR(U31/U$28,0)</f>
        <v>0.316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271203.08160000003</v>
      </c>
      <c r="D33" s="106">
        <f>IFERROR(C33/C$28,0)</f>
        <v>0.316</v>
      </c>
      <c r="E33" s="105">
        <f>SUM(E31:E32)</f>
        <v>301780</v>
      </c>
      <c r="F33" s="106">
        <f>IFERROR(E33/E$28,0)</f>
        <v>0.316</v>
      </c>
      <c r="G33" s="105">
        <f>SUM(G31:G32)</f>
        <v>339700</v>
      </c>
      <c r="H33" s="106">
        <f>IFERROR(G33/G$28,0)</f>
        <v>0.316</v>
      </c>
      <c r="I33" s="105">
        <f>SUM(I31:I32)</f>
        <v>343097</v>
      </c>
      <c r="J33" s="106">
        <f>IFERROR(I33/I$28,0)</f>
        <v>0.316</v>
      </c>
      <c r="K33" s="105">
        <f>SUM(K31:K32)</f>
        <v>346527.97000000003</v>
      </c>
      <c r="L33" s="106">
        <f>IFERROR(K33/K$28,0)</f>
        <v>0.316</v>
      </c>
      <c r="M33" s="105">
        <f>SUM(M31:M32)</f>
        <v>349993.24969999999</v>
      </c>
      <c r="N33" s="106">
        <f>IFERROR(M33/M$28,0)</f>
        <v>0.316</v>
      </c>
      <c r="O33" s="105">
        <f>SUM(O31:O32)</f>
        <v>353493.18219699996</v>
      </c>
      <c r="P33" s="106">
        <f>IFERROR(O33/O$28,0)</f>
        <v>0.316</v>
      </c>
      <c r="Q33" s="105">
        <f>SUM(Q31:Q32)</f>
        <v>357028.11401896999</v>
      </c>
      <c r="R33" s="106">
        <f>IFERROR(Q33/Q$28,0)</f>
        <v>0.316</v>
      </c>
      <c r="S33" s="105">
        <f>SUM(S31:S32)</f>
        <v>360598.39515915967</v>
      </c>
      <c r="T33" s="106">
        <f>IFERROR(S33/S$28,0)</f>
        <v>0.31600000000000006</v>
      </c>
      <c r="U33" s="105">
        <f>SUM(U31:U32)</f>
        <v>364204.37911075127</v>
      </c>
      <c r="V33" s="106">
        <f>IFERROR(U33/U$28,0)</f>
        <v>0.316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133163</v>
      </c>
      <c r="D37" s="103">
        <f t="shared" si="10"/>
        <v>0.15515866468679534</v>
      </c>
      <c r="E37" s="216">
        <v>148077.25600000002</v>
      </c>
      <c r="F37" s="103">
        <f t="shared" si="11"/>
        <v>0.15505471832460735</v>
      </c>
      <c r="G37" s="216">
        <v>153259.95996000001</v>
      </c>
      <c r="H37" s="103">
        <f t="shared" si="12"/>
        <v>0.14256740461395351</v>
      </c>
      <c r="I37" s="216">
        <v>158164.27867872</v>
      </c>
      <c r="J37" s="103">
        <f t="shared" si="13"/>
        <v>0.14567283322930694</v>
      </c>
      <c r="K37" s="216">
        <v>162118.38564568799</v>
      </c>
      <c r="L37" s="103">
        <f t="shared" si="14"/>
        <v>0.14783629114855404</v>
      </c>
      <c r="M37" s="216">
        <v>166171.34528683018</v>
      </c>
      <c r="N37" s="103">
        <f t="shared" si="15"/>
        <v>0.15003187963095832</v>
      </c>
      <c r="O37" s="216">
        <v>170325.62891900091</v>
      </c>
      <c r="P37" s="103">
        <f t="shared" si="16"/>
        <v>0.15226007586310125</v>
      </c>
      <c r="Q37" s="216">
        <v>174583.76964197593</v>
      </c>
      <c r="R37" s="103">
        <f t="shared" si="17"/>
        <v>0.15452136411849382</v>
      </c>
      <c r="S37" s="216">
        <v>178948.3638830253</v>
      </c>
      <c r="T37" s="103">
        <f t="shared" si="18"/>
        <v>0.15681623586282792</v>
      </c>
      <c r="U37" s="216">
        <v>183422.07298010093</v>
      </c>
      <c r="V37" s="103">
        <f t="shared" si="19"/>
        <v>0.15914518986079068</v>
      </c>
    </row>
    <row r="38" spans="1:22" ht="12.75" customHeight="1" x14ac:dyDescent="0.3">
      <c r="A38" s="38" t="s">
        <v>24</v>
      </c>
      <c r="B38" s="50"/>
      <c r="C38" s="216">
        <v>28454</v>
      </c>
      <c r="D38" s="103">
        <f t="shared" si="10"/>
        <v>3.3153989058507805E-2</v>
      </c>
      <c r="E38" s="216">
        <v>31640.848000000002</v>
      </c>
      <c r="F38" s="103">
        <f t="shared" si="11"/>
        <v>3.3131778010471208E-2</v>
      </c>
      <c r="G38" s="216">
        <v>32748.277679999999</v>
      </c>
      <c r="H38" s="103">
        <f t="shared" si="12"/>
        <v>3.0463514120930232E-2</v>
      </c>
      <c r="I38" s="216">
        <v>33796.222565759999</v>
      </c>
      <c r="J38" s="103">
        <f t="shared" si="13"/>
        <v>3.1127075814653463E-2</v>
      </c>
      <c r="K38" s="216">
        <v>34641.128129903998</v>
      </c>
      <c r="L38" s="103">
        <f t="shared" si="14"/>
        <v>3.1589359118831484E-2</v>
      </c>
      <c r="M38" s="216">
        <v>35507.156333151594</v>
      </c>
      <c r="N38" s="103">
        <f t="shared" si="15"/>
        <v>3.2058508016635907E-2</v>
      </c>
      <c r="O38" s="216">
        <v>36394.835241480381</v>
      </c>
      <c r="P38" s="103">
        <f t="shared" si="16"/>
        <v>3.2534624472328522E-2</v>
      </c>
      <c r="Q38" s="216">
        <v>37304.706122517389</v>
      </c>
      <c r="R38" s="103">
        <f t="shared" si="17"/>
        <v>3.3017811964491814E-2</v>
      </c>
      <c r="S38" s="216">
        <v>38237.32377558032</v>
      </c>
      <c r="T38" s="103">
        <f t="shared" si="18"/>
        <v>3.350817550851893E-2</v>
      </c>
      <c r="U38" s="216">
        <v>39193.256869969824</v>
      </c>
      <c r="V38" s="103">
        <f t="shared" si="19"/>
        <v>3.4005821679437512E-2</v>
      </c>
    </row>
    <row r="39" spans="1:22" ht="12.75" customHeight="1" x14ac:dyDescent="0.3">
      <c r="A39" s="38" t="s">
        <v>28</v>
      </c>
      <c r="B39" s="50"/>
      <c r="C39" s="216">
        <v>102465</v>
      </c>
      <c r="D39" s="103">
        <f t="shared" si="10"/>
        <v>0.11939001507274907</v>
      </c>
      <c r="E39" s="216">
        <v>113941.08000000002</v>
      </c>
      <c r="F39" s="103">
        <f t="shared" si="11"/>
        <v>0.11931003141361259</v>
      </c>
      <c r="G39" s="216">
        <v>117929.0178</v>
      </c>
      <c r="H39" s="103">
        <f t="shared" si="12"/>
        <v>0.10970141190697674</v>
      </c>
      <c r="I39" s="216">
        <v>121702.7463696</v>
      </c>
      <c r="J39" s="103">
        <f t="shared" si="13"/>
        <v>0.11209094761188119</v>
      </c>
      <c r="K39" s="216">
        <v>124745.31502883999</v>
      </c>
      <c r="L39" s="103">
        <f t="shared" si="14"/>
        <v>0.11375566465562199</v>
      </c>
      <c r="M39" s="216">
        <v>127863.94790456098</v>
      </c>
      <c r="N39" s="103">
        <f t="shared" si="15"/>
        <v>0.11544510521981438</v>
      </c>
      <c r="O39" s="216">
        <v>131060.54660217499</v>
      </c>
      <c r="P39" s="103">
        <f t="shared" si="16"/>
        <v>0.11715963648545519</v>
      </c>
      <c r="Q39" s="216">
        <v>134337.06026722936</v>
      </c>
      <c r="R39" s="103">
        <f t="shared" si="17"/>
        <v>0.11889963108672431</v>
      </c>
      <c r="S39" s="216">
        <v>137695.48677391009</v>
      </c>
      <c r="T39" s="103">
        <f t="shared" si="18"/>
        <v>0.12066546719197273</v>
      </c>
      <c r="U39" s="216">
        <v>141137.87394325781</v>
      </c>
      <c r="V39" s="103">
        <f t="shared" si="19"/>
        <v>0.12245752858591287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16512.212</v>
      </c>
      <c r="D41" s="103">
        <f t="shared" si="10"/>
        <v>1.923967442116262E-2</v>
      </c>
      <c r="E41" s="216">
        <v>18361.579744000002</v>
      </c>
      <c r="F41" s="103">
        <f t="shared" si="11"/>
        <v>1.9226785072251312E-2</v>
      </c>
      <c r="G41" s="216">
        <v>19004.235035040001</v>
      </c>
      <c r="H41" s="103">
        <f t="shared" si="12"/>
        <v>1.7678358172130232E-2</v>
      </c>
      <c r="I41" s="216">
        <v>19612.370556161281</v>
      </c>
      <c r="J41" s="103">
        <f t="shared" si="13"/>
        <v>1.8063431320434059E-2</v>
      </c>
      <c r="K41" s="216">
        <v>20102.67982006531</v>
      </c>
      <c r="L41" s="103">
        <f t="shared" si="14"/>
        <v>1.8331700102420703E-2</v>
      </c>
      <c r="M41" s="216">
        <v>20605.246815566941</v>
      </c>
      <c r="N41" s="103">
        <f t="shared" si="15"/>
        <v>1.860395307423883E-2</v>
      </c>
      <c r="O41" s="216">
        <v>21120.377985956115</v>
      </c>
      <c r="P41" s="103">
        <f t="shared" si="16"/>
        <v>1.8880249407024555E-2</v>
      </c>
      <c r="Q41" s="216">
        <v>21648.387435605015</v>
      </c>
      <c r="R41" s="103">
        <f t="shared" si="17"/>
        <v>1.9160649150693234E-2</v>
      </c>
      <c r="S41" s="216">
        <v>22189.597121495139</v>
      </c>
      <c r="T41" s="103">
        <f t="shared" si="18"/>
        <v>1.9445213246990663E-2</v>
      </c>
      <c r="U41" s="216">
        <v>22744.337049532514</v>
      </c>
      <c r="V41" s="103">
        <f t="shared" si="19"/>
        <v>1.9734003542738042E-2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24823.707999999999</v>
      </c>
      <c r="D45" s="103">
        <f t="shared" si="10"/>
        <v>2.8924050868896906E-2</v>
      </c>
      <c r="E45" s="219">
        <v>27603.963296000002</v>
      </c>
      <c r="F45" s="103">
        <f t="shared" si="11"/>
        <v>2.8904673608376966E-2</v>
      </c>
      <c r="G45" s="219">
        <v>28570.102011359999</v>
      </c>
      <c r="H45" s="103">
        <f t="shared" si="12"/>
        <v>2.6576839080334883E-2</v>
      </c>
      <c r="I45" s="219">
        <v>29484.345275723517</v>
      </c>
      <c r="J45" s="103">
        <f t="shared" si="13"/>
        <v>2.7155740525649105E-2</v>
      </c>
      <c r="K45" s="219">
        <v>30221.453907616604</v>
      </c>
      <c r="L45" s="103">
        <f t="shared" si="14"/>
        <v>2.7559043602762706E-2</v>
      </c>
      <c r="M45" s="219">
        <v>30976.990255307021</v>
      </c>
      <c r="N45" s="103">
        <f t="shared" si="15"/>
        <v>2.7968336329536412E-2</v>
      </c>
      <c r="O45" s="219">
        <v>31751.415011689689</v>
      </c>
      <c r="P45" s="103">
        <f t="shared" si="16"/>
        <v>2.8383707661163184E-2</v>
      </c>
      <c r="Q45" s="219">
        <v>32545.200386981931</v>
      </c>
      <c r="R45" s="103">
        <f t="shared" si="17"/>
        <v>2.8805247873952736E-2</v>
      </c>
      <c r="S45" s="219">
        <v>33358.830396656478</v>
      </c>
      <c r="T45" s="103">
        <f t="shared" si="18"/>
        <v>2.9233048584952039E-2</v>
      </c>
      <c r="U45" s="219">
        <v>34192.801156572888</v>
      </c>
      <c r="V45" s="103">
        <f t="shared" si="19"/>
        <v>2.9667202771857262E-2</v>
      </c>
    </row>
    <row r="46" spans="1:22" ht="12.75" customHeight="1" x14ac:dyDescent="0.3">
      <c r="A46" s="26" t="s">
        <v>5</v>
      </c>
      <c r="B46" s="69"/>
      <c r="C46" s="105">
        <f>SUM(C36:C45)</f>
        <v>305417.92</v>
      </c>
      <c r="D46" s="106">
        <f t="shared" si="10"/>
        <v>0.35586639410811172</v>
      </c>
      <c r="E46" s="105">
        <f>SUM(E36:E45)</f>
        <v>339624.72704000003</v>
      </c>
      <c r="F46" s="106">
        <f t="shared" si="11"/>
        <v>0.35562798642931942</v>
      </c>
      <c r="G46" s="105">
        <f>SUM(G36:G45)</f>
        <v>351511.59248639998</v>
      </c>
      <c r="H46" s="106">
        <f t="shared" si="12"/>
        <v>0.32698752789432556</v>
      </c>
      <c r="I46" s="105">
        <f>SUM(I36:I45)</f>
        <v>362759.96344596474</v>
      </c>
      <c r="J46" s="106">
        <f t="shared" si="13"/>
        <v>0.33411002850192467</v>
      </c>
      <c r="K46" s="105">
        <f>SUM(K36:K45)</f>
        <v>371828.96253211389</v>
      </c>
      <c r="L46" s="106">
        <f t="shared" si="14"/>
        <v>0.33907205862819095</v>
      </c>
      <c r="M46" s="105">
        <f>SUM(M36:M45)</f>
        <v>381124.68659541674</v>
      </c>
      <c r="N46" s="106">
        <f t="shared" si="15"/>
        <v>0.34410778227118388</v>
      </c>
      <c r="O46" s="105">
        <f>SUM(O36:O45)</f>
        <v>390652.80376030208</v>
      </c>
      <c r="P46" s="106">
        <f t="shared" si="16"/>
        <v>0.34921829388907266</v>
      </c>
      <c r="Q46" s="105">
        <f>SUM(Q36:Q45)</f>
        <v>400419.12385430961</v>
      </c>
      <c r="R46" s="106">
        <f t="shared" si="17"/>
        <v>0.35440470419435594</v>
      </c>
      <c r="S46" s="105">
        <f>SUM(S36:S45)</f>
        <v>410429.60195066733</v>
      </c>
      <c r="T46" s="106">
        <f t="shared" si="18"/>
        <v>0.35966814039526229</v>
      </c>
      <c r="U46" s="105">
        <f>SUM(U36:U45)</f>
        <v>420690.34199943399</v>
      </c>
      <c r="V46" s="106">
        <f t="shared" si="19"/>
        <v>0.36500974644073636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600.76632000000006</v>
      </c>
      <c r="D54" s="103">
        <f t="shared" si="20"/>
        <v>6.9999999999999999E-4</v>
      </c>
      <c r="E54" s="216">
        <v>668.5</v>
      </c>
      <c r="F54" s="103">
        <f t="shared" si="21"/>
        <v>6.9999999999999999E-4</v>
      </c>
      <c r="G54" s="216">
        <v>752.49999999999989</v>
      </c>
      <c r="H54" s="103">
        <f t="shared" si="22"/>
        <v>6.9999999999999988E-4</v>
      </c>
      <c r="I54" s="216">
        <v>760.02500000000009</v>
      </c>
      <c r="J54" s="103">
        <f t="shared" si="23"/>
        <v>7.000000000000001E-4</v>
      </c>
      <c r="K54" s="216">
        <v>767.62524999999994</v>
      </c>
      <c r="L54" s="103">
        <f t="shared" si="24"/>
        <v>6.9999999999999999E-4</v>
      </c>
      <c r="M54" s="216">
        <v>775.30150249999997</v>
      </c>
      <c r="N54" s="103">
        <f t="shared" si="25"/>
        <v>6.9999999999999999E-4</v>
      </c>
      <c r="O54" s="216">
        <v>783.05451752499994</v>
      </c>
      <c r="P54" s="103">
        <f t="shared" si="26"/>
        <v>6.9999999999999999E-4</v>
      </c>
      <c r="Q54" s="216">
        <v>790.88506270024993</v>
      </c>
      <c r="R54" s="103">
        <f t="shared" si="27"/>
        <v>6.9999999999999999E-4</v>
      </c>
      <c r="S54" s="216">
        <v>798.79391332725231</v>
      </c>
      <c r="T54" s="103">
        <f t="shared" si="28"/>
        <v>6.9999999999999999E-4</v>
      </c>
      <c r="U54" s="216">
        <v>806.78185246052487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>
        <v>85823.760000000009</v>
      </c>
      <c r="D55" s="103">
        <f t="shared" si="20"/>
        <v>0.1</v>
      </c>
      <c r="E55" s="216">
        <v>95500</v>
      </c>
      <c r="F55" s="103">
        <f t="shared" si="21"/>
        <v>0.1</v>
      </c>
      <c r="G55" s="216">
        <v>107500</v>
      </c>
      <c r="H55" s="103">
        <f t="shared" si="22"/>
        <v>0.1</v>
      </c>
      <c r="I55" s="216">
        <v>108575</v>
      </c>
      <c r="J55" s="103">
        <f t="shared" si="23"/>
        <v>0.1</v>
      </c>
      <c r="K55" s="216">
        <v>109660.75</v>
      </c>
      <c r="L55" s="103">
        <f t="shared" si="24"/>
        <v>0.1</v>
      </c>
      <c r="M55" s="216">
        <v>110757.3575</v>
      </c>
      <c r="N55" s="103">
        <f t="shared" si="25"/>
        <v>0.1</v>
      </c>
      <c r="O55" s="216">
        <v>111864.931075</v>
      </c>
      <c r="P55" s="103">
        <f t="shared" si="26"/>
        <v>0.1</v>
      </c>
      <c r="Q55" s="216">
        <v>112983.58038575</v>
      </c>
      <c r="R55" s="103">
        <f t="shared" si="27"/>
        <v>0.1</v>
      </c>
      <c r="S55" s="216">
        <v>114113.41618960747</v>
      </c>
      <c r="T55" s="103">
        <f t="shared" si="28"/>
        <v>0.1</v>
      </c>
      <c r="U55" s="216">
        <v>115254.55035150357</v>
      </c>
      <c r="V55" s="103">
        <f t="shared" si="29"/>
        <v>0.1</v>
      </c>
      <c r="X55" s="235"/>
    </row>
    <row r="56" spans="1:24" ht="12.75" customHeight="1" x14ac:dyDescent="0.3">
      <c r="A56" s="38" t="s">
        <v>88</v>
      </c>
      <c r="B56" s="50"/>
      <c r="C56" s="216">
        <v>437.70117600000003</v>
      </c>
      <c r="D56" s="103">
        <f t="shared" si="20"/>
        <v>5.0999999999999993E-4</v>
      </c>
      <c r="E56" s="216">
        <v>487.05</v>
      </c>
      <c r="F56" s="103">
        <f t="shared" si="21"/>
        <v>5.1000000000000004E-4</v>
      </c>
      <c r="G56" s="216">
        <v>548.25000000000011</v>
      </c>
      <c r="H56" s="103">
        <f t="shared" si="22"/>
        <v>5.1000000000000015E-4</v>
      </c>
      <c r="I56" s="216">
        <v>553.73249999999996</v>
      </c>
      <c r="J56" s="103">
        <f t="shared" si="23"/>
        <v>5.0999999999999993E-4</v>
      </c>
      <c r="K56" s="216">
        <v>559.26982499999997</v>
      </c>
      <c r="L56" s="103">
        <f t="shared" si="24"/>
        <v>5.0999999999999993E-4</v>
      </c>
      <c r="M56" s="216">
        <v>564.86252324999998</v>
      </c>
      <c r="N56" s="103">
        <f t="shared" si="25"/>
        <v>5.1000000000000004E-4</v>
      </c>
      <c r="O56" s="216">
        <v>570.51114848250006</v>
      </c>
      <c r="P56" s="103">
        <f t="shared" si="26"/>
        <v>5.1000000000000004E-4</v>
      </c>
      <c r="Q56" s="216">
        <v>576.21625996732496</v>
      </c>
      <c r="R56" s="103">
        <f t="shared" si="27"/>
        <v>5.0999999999999993E-4</v>
      </c>
      <c r="S56" s="216">
        <v>581.97842256699812</v>
      </c>
      <c r="T56" s="103">
        <f t="shared" si="28"/>
        <v>5.1000000000000004E-4</v>
      </c>
      <c r="U56" s="216">
        <v>587.79820679266822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44842.914600000011</v>
      </c>
      <c r="D59" s="103">
        <f t="shared" si="20"/>
        <v>5.2250000000000005E-2</v>
      </c>
      <c r="E59" s="216">
        <v>49898.75</v>
      </c>
      <c r="F59" s="103">
        <f t="shared" si="21"/>
        <v>5.2249999999999998E-2</v>
      </c>
      <c r="G59" s="216">
        <v>56168.75</v>
      </c>
      <c r="H59" s="103">
        <f t="shared" si="22"/>
        <v>5.2249999999999998E-2</v>
      </c>
      <c r="I59" s="216">
        <v>56730.4375</v>
      </c>
      <c r="J59" s="103">
        <f t="shared" si="23"/>
        <v>5.2249999999999998E-2</v>
      </c>
      <c r="K59" s="216">
        <v>57297.741875000007</v>
      </c>
      <c r="L59" s="103">
        <f t="shared" si="24"/>
        <v>5.2250000000000005E-2</v>
      </c>
      <c r="M59" s="216">
        <v>57870.71929375</v>
      </c>
      <c r="N59" s="103">
        <f t="shared" si="25"/>
        <v>5.2250000000000005E-2</v>
      </c>
      <c r="O59" s="216">
        <v>58449.426486687502</v>
      </c>
      <c r="P59" s="103">
        <f t="shared" si="26"/>
        <v>5.2250000000000005E-2</v>
      </c>
      <c r="Q59" s="216">
        <v>59033.920751554375</v>
      </c>
      <c r="R59" s="103">
        <f t="shared" si="27"/>
        <v>5.2250000000000005E-2</v>
      </c>
      <c r="S59" s="216">
        <v>59624.259959069903</v>
      </c>
      <c r="T59" s="103">
        <f t="shared" si="28"/>
        <v>5.2250000000000005E-2</v>
      </c>
      <c r="U59" s="216">
        <v>60220.502558660613</v>
      </c>
      <c r="V59" s="103">
        <f t="shared" si="29"/>
        <v>5.2250000000000005E-2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12069.453980964983</v>
      </c>
      <c r="D63" s="103">
        <f t="shared" si="20"/>
        <v>1.4063068293634516E-2</v>
      </c>
      <c r="E63" s="216">
        <v>8150.0815229096961</v>
      </c>
      <c r="F63" s="103">
        <f t="shared" si="21"/>
        <v>8.5341167779159118E-3</v>
      </c>
      <c r="G63" s="216">
        <v>10042.100915326002</v>
      </c>
      <c r="H63" s="103">
        <f t="shared" si="22"/>
        <v>9.341489223559072E-3</v>
      </c>
      <c r="I63" s="216">
        <v>9750.6127300906719</v>
      </c>
      <c r="J63" s="103">
        <f t="shared" si="23"/>
        <v>8.9805321023169894E-3</v>
      </c>
      <c r="K63" s="216">
        <v>9793.499490401593</v>
      </c>
      <c r="L63" s="103">
        <f t="shared" si="24"/>
        <v>8.9307245212180229E-3</v>
      </c>
      <c r="M63" s="216">
        <v>9837.0084625775562</v>
      </c>
      <c r="N63" s="103">
        <f t="shared" si="25"/>
        <v>8.8815846501010612E-3</v>
      </c>
      <c r="O63" s="216">
        <v>9880.0414980717869</v>
      </c>
      <c r="P63" s="103">
        <f t="shared" si="26"/>
        <v>8.8321169137874859E-3</v>
      </c>
      <c r="Q63" s="216">
        <v>9923.7037864141985</v>
      </c>
      <c r="R63" s="103">
        <f t="shared" si="27"/>
        <v>8.7833150202290995E-3</v>
      </c>
      <c r="S63" s="216">
        <v>9967.4496428312377</v>
      </c>
      <c r="T63" s="103">
        <f t="shared" si="28"/>
        <v>8.7346869243399208E-3</v>
      </c>
      <c r="U63" s="216">
        <v>10011.284410804026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4119.5404799999997</v>
      </c>
      <c r="D64" s="103">
        <f t="shared" si="20"/>
        <v>4.7999999999999987E-3</v>
      </c>
      <c r="E64" s="216">
        <v>4583.9999999999991</v>
      </c>
      <c r="F64" s="103">
        <f t="shared" si="21"/>
        <v>4.7999999999999987E-3</v>
      </c>
      <c r="G64" s="216">
        <v>5159.9999999999991</v>
      </c>
      <c r="H64" s="103">
        <f t="shared" si="22"/>
        <v>4.7999999999999996E-3</v>
      </c>
      <c r="I64" s="216">
        <v>5211.5999999999995</v>
      </c>
      <c r="J64" s="103">
        <f t="shared" si="23"/>
        <v>4.7999999999999996E-3</v>
      </c>
      <c r="K64" s="216">
        <v>5263.7159999999994</v>
      </c>
      <c r="L64" s="103">
        <f t="shared" si="24"/>
        <v>4.7999999999999996E-3</v>
      </c>
      <c r="M64" s="216">
        <v>5316.3531599999988</v>
      </c>
      <c r="N64" s="103">
        <f t="shared" si="25"/>
        <v>4.7999999999999987E-3</v>
      </c>
      <c r="O64" s="216">
        <v>5369.5166915999989</v>
      </c>
      <c r="P64" s="103">
        <f t="shared" si="26"/>
        <v>4.7999999999999996E-3</v>
      </c>
      <c r="Q64" s="216">
        <v>5423.2118585159988</v>
      </c>
      <c r="R64" s="103">
        <f t="shared" si="27"/>
        <v>4.7999999999999987E-3</v>
      </c>
      <c r="S64" s="216">
        <v>5477.4439771011575</v>
      </c>
      <c r="T64" s="103">
        <f t="shared" si="28"/>
        <v>4.7999999999999996E-3</v>
      </c>
      <c r="U64" s="216">
        <v>5532.2184168721715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429.11880000000002</v>
      </c>
      <c r="D65" s="103">
        <f t="shared" si="20"/>
        <v>5.0000000000000001E-4</v>
      </c>
      <c r="E65" s="216">
        <v>477.49999999999994</v>
      </c>
      <c r="F65" s="103">
        <f t="shared" si="21"/>
        <v>4.999999999999999E-4</v>
      </c>
      <c r="G65" s="216">
        <v>537.5</v>
      </c>
      <c r="H65" s="103">
        <f t="shared" si="22"/>
        <v>5.0000000000000001E-4</v>
      </c>
      <c r="I65" s="216">
        <v>542.875</v>
      </c>
      <c r="J65" s="103">
        <f t="shared" si="23"/>
        <v>5.0000000000000001E-4</v>
      </c>
      <c r="K65" s="216">
        <v>548.30375000000004</v>
      </c>
      <c r="L65" s="103">
        <f t="shared" si="24"/>
        <v>5.0000000000000001E-4</v>
      </c>
      <c r="M65" s="216">
        <v>553.78678749999995</v>
      </c>
      <c r="N65" s="103">
        <f t="shared" si="25"/>
        <v>5.0000000000000001E-4</v>
      </c>
      <c r="O65" s="216">
        <v>559.32465537500002</v>
      </c>
      <c r="P65" s="103">
        <f t="shared" si="26"/>
        <v>5.0000000000000001E-4</v>
      </c>
      <c r="Q65" s="216">
        <v>564.91790192874998</v>
      </c>
      <c r="R65" s="103">
        <f t="shared" si="27"/>
        <v>5.0000000000000001E-4</v>
      </c>
      <c r="S65" s="216">
        <v>570.56708094803741</v>
      </c>
      <c r="T65" s="103">
        <f t="shared" si="28"/>
        <v>5.0000000000000012E-4</v>
      </c>
      <c r="U65" s="216">
        <v>576.27275175751788</v>
      </c>
      <c r="V65" s="103">
        <f t="shared" si="29"/>
        <v>5.0000000000000012E-4</v>
      </c>
      <c r="X65" s="235"/>
    </row>
    <row r="66" spans="1:24" ht="12.75" customHeight="1" x14ac:dyDescent="0.3">
      <c r="A66" s="38" t="s">
        <v>147</v>
      </c>
      <c r="B66" s="50"/>
      <c r="C66" s="216">
        <v>2403.0652800000003</v>
      </c>
      <c r="D66" s="103">
        <f t="shared" si="20"/>
        <v>2.8E-3</v>
      </c>
      <c r="E66" s="216">
        <v>2674</v>
      </c>
      <c r="F66" s="103">
        <f t="shared" si="21"/>
        <v>2.8E-3</v>
      </c>
      <c r="G66" s="216">
        <v>3009.9999999999995</v>
      </c>
      <c r="H66" s="103">
        <f t="shared" si="22"/>
        <v>2.7999999999999995E-3</v>
      </c>
      <c r="I66" s="216">
        <v>3040.1000000000004</v>
      </c>
      <c r="J66" s="103">
        <f t="shared" si="23"/>
        <v>2.8000000000000004E-3</v>
      </c>
      <c r="K66" s="216">
        <v>3070.5009999999997</v>
      </c>
      <c r="L66" s="103">
        <f t="shared" si="24"/>
        <v>2.8E-3</v>
      </c>
      <c r="M66" s="216">
        <v>3101.2060099999999</v>
      </c>
      <c r="N66" s="103">
        <f t="shared" si="25"/>
        <v>2.8E-3</v>
      </c>
      <c r="O66" s="216">
        <v>3132.2180700999997</v>
      </c>
      <c r="P66" s="103">
        <f t="shared" si="26"/>
        <v>2.8E-3</v>
      </c>
      <c r="Q66" s="216">
        <v>3163.5402508009997</v>
      </c>
      <c r="R66" s="103">
        <f t="shared" si="27"/>
        <v>2.8E-3</v>
      </c>
      <c r="S66" s="216">
        <v>3195.1756533090092</v>
      </c>
      <c r="T66" s="103">
        <f t="shared" si="28"/>
        <v>2.8E-3</v>
      </c>
      <c r="U66" s="216">
        <v>3227.1274098420995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11586.2076</v>
      </c>
      <c r="D67" s="103">
        <f t="shared" si="20"/>
        <v>1.3499999999999998E-2</v>
      </c>
      <c r="E67" s="216">
        <v>12892.499999999998</v>
      </c>
      <c r="F67" s="103">
        <f t="shared" si="21"/>
        <v>1.3499999999999998E-2</v>
      </c>
      <c r="G67" s="216">
        <v>14512.5</v>
      </c>
      <c r="H67" s="103">
        <f t="shared" si="22"/>
        <v>1.35E-2</v>
      </c>
      <c r="I67" s="216">
        <v>14657.625</v>
      </c>
      <c r="J67" s="103">
        <f t="shared" si="23"/>
        <v>1.35E-2</v>
      </c>
      <c r="K67" s="216">
        <v>14804.201249999998</v>
      </c>
      <c r="L67" s="103">
        <f t="shared" si="24"/>
        <v>1.3499999999999998E-2</v>
      </c>
      <c r="M67" s="216">
        <v>14952.243262499998</v>
      </c>
      <c r="N67" s="103">
        <f t="shared" si="25"/>
        <v>1.35E-2</v>
      </c>
      <c r="O67" s="216">
        <v>15101.765695124999</v>
      </c>
      <c r="P67" s="103">
        <f t="shared" si="26"/>
        <v>1.35E-2</v>
      </c>
      <c r="Q67" s="216">
        <v>15252.783352076251</v>
      </c>
      <c r="R67" s="103">
        <f t="shared" si="27"/>
        <v>1.3500000000000002E-2</v>
      </c>
      <c r="S67" s="216">
        <v>15405.311185597007</v>
      </c>
      <c r="T67" s="103">
        <f t="shared" si="28"/>
        <v>1.35E-2</v>
      </c>
      <c r="U67" s="216">
        <v>15559.364297452981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1459.0039199999999</v>
      </c>
      <c r="D68" s="103">
        <f t="shared" si="20"/>
        <v>1.6999999999999997E-3</v>
      </c>
      <c r="E68" s="216">
        <v>1623.4999999999998</v>
      </c>
      <c r="F68" s="103">
        <f t="shared" si="21"/>
        <v>1.6999999999999997E-3</v>
      </c>
      <c r="G68" s="216">
        <v>1827.5</v>
      </c>
      <c r="H68" s="103">
        <f t="shared" si="22"/>
        <v>1.6999999999999999E-3</v>
      </c>
      <c r="I68" s="216">
        <v>1845.7750000000001</v>
      </c>
      <c r="J68" s="103">
        <f t="shared" si="23"/>
        <v>1.7000000000000001E-3</v>
      </c>
      <c r="K68" s="216">
        <v>1864.2327499999997</v>
      </c>
      <c r="L68" s="103">
        <f t="shared" si="24"/>
        <v>1.6999999999999997E-3</v>
      </c>
      <c r="M68" s="216">
        <v>1882.8750774999999</v>
      </c>
      <c r="N68" s="103">
        <f t="shared" si="25"/>
        <v>1.6999999999999999E-3</v>
      </c>
      <c r="O68" s="216">
        <v>1901.703828275</v>
      </c>
      <c r="P68" s="103">
        <f t="shared" si="26"/>
        <v>1.7000000000000001E-3</v>
      </c>
      <c r="Q68" s="216">
        <v>1920.72086655775</v>
      </c>
      <c r="R68" s="103">
        <f t="shared" si="27"/>
        <v>1.7000000000000001E-3</v>
      </c>
      <c r="S68" s="216">
        <v>1939.9280752233271</v>
      </c>
      <c r="T68" s="103">
        <f t="shared" si="28"/>
        <v>1.7000000000000001E-3</v>
      </c>
      <c r="U68" s="216">
        <v>1959.3273559755605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85.823760000000007</v>
      </c>
      <c r="D70" s="103">
        <f t="shared" si="20"/>
        <v>9.9999999999999991E-5</v>
      </c>
      <c r="E70" s="216">
        <v>95.499999999999986</v>
      </c>
      <c r="F70" s="103">
        <f t="shared" si="21"/>
        <v>9.9999999999999991E-5</v>
      </c>
      <c r="G70" s="216">
        <v>107.5</v>
      </c>
      <c r="H70" s="103">
        <f t="shared" si="22"/>
        <v>1E-4</v>
      </c>
      <c r="I70" s="216">
        <v>108.575</v>
      </c>
      <c r="J70" s="103">
        <f t="shared" si="23"/>
        <v>1E-4</v>
      </c>
      <c r="K70" s="216">
        <v>109.66075000000001</v>
      </c>
      <c r="L70" s="103">
        <f t="shared" si="24"/>
        <v>1E-4</v>
      </c>
      <c r="M70" s="216">
        <v>110.75735750000001</v>
      </c>
      <c r="N70" s="103">
        <f t="shared" si="25"/>
        <v>1.0000000000000002E-4</v>
      </c>
      <c r="O70" s="216">
        <v>111.86493107500002</v>
      </c>
      <c r="P70" s="103">
        <f t="shared" si="26"/>
        <v>1.0000000000000002E-4</v>
      </c>
      <c r="Q70" s="216">
        <v>112.98358038574999</v>
      </c>
      <c r="R70" s="103">
        <f t="shared" si="27"/>
        <v>9.9999999999999991E-5</v>
      </c>
      <c r="S70" s="216">
        <v>114.11341618960748</v>
      </c>
      <c r="T70" s="103">
        <f t="shared" si="28"/>
        <v>1E-4</v>
      </c>
      <c r="U70" s="216">
        <v>115.25455035150358</v>
      </c>
      <c r="V70" s="103">
        <f t="shared" si="29"/>
        <v>1.0000000000000002E-4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6436.7820000000002</v>
      </c>
      <c r="D75" s="103">
        <f t="shared" si="20"/>
        <v>7.4999999999999997E-3</v>
      </c>
      <c r="E75" s="216">
        <v>7162.4999999999991</v>
      </c>
      <c r="F75" s="103">
        <f t="shared" si="21"/>
        <v>7.4999999999999989E-3</v>
      </c>
      <c r="G75" s="216">
        <v>8062.5</v>
      </c>
      <c r="H75" s="103">
        <f t="shared" si="22"/>
        <v>7.4999999999999997E-3</v>
      </c>
      <c r="I75" s="216">
        <v>8143.1249999999991</v>
      </c>
      <c r="J75" s="103">
        <f t="shared" si="23"/>
        <v>7.4999999999999989E-3</v>
      </c>
      <c r="K75" s="216">
        <v>8224.5562499999996</v>
      </c>
      <c r="L75" s="103">
        <f t="shared" si="24"/>
        <v>7.4999999999999997E-3</v>
      </c>
      <c r="M75" s="216">
        <v>8306.8018124999981</v>
      </c>
      <c r="N75" s="103">
        <f t="shared" si="25"/>
        <v>7.4999999999999989E-3</v>
      </c>
      <c r="O75" s="216">
        <v>8389.8698306249989</v>
      </c>
      <c r="P75" s="103">
        <f t="shared" si="26"/>
        <v>7.4999999999999997E-3</v>
      </c>
      <c r="Q75" s="216">
        <v>8473.7685289312485</v>
      </c>
      <c r="R75" s="103">
        <f t="shared" si="27"/>
        <v>7.4999999999999989E-3</v>
      </c>
      <c r="S75" s="216">
        <v>8558.5062142205607</v>
      </c>
      <c r="T75" s="103">
        <f t="shared" si="28"/>
        <v>7.5000000000000006E-3</v>
      </c>
      <c r="U75" s="216">
        <v>8644.0912763627675</v>
      </c>
      <c r="V75" s="103">
        <f t="shared" si="29"/>
        <v>7.5000000000000006E-3</v>
      </c>
      <c r="X75" s="235"/>
    </row>
    <row r="76" spans="1:24" ht="12.75" customHeight="1" x14ac:dyDescent="0.3">
      <c r="A76" s="38" t="s">
        <v>137</v>
      </c>
      <c r="B76" s="50"/>
      <c r="C76" s="216">
        <v>343.29504000000003</v>
      </c>
      <c r="D76" s="103">
        <f t="shared" si="20"/>
        <v>3.9999999999999996E-4</v>
      </c>
      <c r="E76" s="216">
        <v>381.99999999999994</v>
      </c>
      <c r="F76" s="103">
        <f t="shared" si="21"/>
        <v>3.9999999999999996E-4</v>
      </c>
      <c r="G76" s="216">
        <v>430</v>
      </c>
      <c r="H76" s="103">
        <f t="shared" si="22"/>
        <v>4.0000000000000002E-4</v>
      </c>
      <c r="I76" s="216">
        <v>434.3</v>
      </c>
      <c r="J76" s="103">
        <f t="shared" si="23"/>
        <v>4.0000000000000002E-4</v>
      </c>
      <c r="K76" s="216">
        <v>438.64300000000003</v>
      </c>
      <c r="L76" s="103">
        <f t="shared" si="24"/>
        <v>4.0000000000000002E-4</v>
      </c>
      <c r="M76" s="216">
        <v>443.02943000000005</v>
      </c>
      <c r="N76" s="103">
        <f t="shared" si="25"/>
        <v>4.0000000000000007E-4</v>
      </c>
      <c r="O76" s="216">
        <v>447.45972430000006</v>
      </c>
      <c r="P76" s="103">
        <f t="shared" si="26"/>
        <v>4.0000000000000007E-4</v>
      </c>
      <c r="Q76" s="216">
        <v>451.93432154299995</v>
      </c>
      <c r="R76" s="103">
        <f t="shared" si="27"/>
        <v>3.9999999999999996E-4</v>
      </c>
      <c r="S76" s="216">
        <v>456.45366475842991</v>
      </c>
      <c r="T76" s="103">
        <f t="shared" si="28"/>
        <v>4.0000000000000002E-4</v>
      </c>
      <c r="U76" s="216">
        <v>461.01820140601433</v>
      </c>
      <c r="V76" s="103">
        <f t="shared" si="29"/>
        <v>4.0000000000000007E-4</v>
      </c>
      <c r="X76" s="235"/>
    </row>
    <row r="77" spans="1:24" ht="12.75" customHeight="1" x14ac:dyDescent="0.3">
      <c r="A77" s="38" t="s">
        <v>136</v>
      </c>
      <c r="B77" s="50"/>
      <c r="C77" s="216">
        <v>1115.7088800000001</v>
      </c>
      <c r="D77" s="103">
        <f t="shared" si="20"/>
        <v>1.2999999999999999E-3</v>
      </c>
      <c r="E77" s="216">
        <v>1241.4999999999998</v>
      </c>
      <c r="F77" s="103">
        <f t="shared" si="21"/>
        <v>1.2999999999999997E-3</v>
      </c>
      <c r="G77" s="216">
        <v>1397.5</v>
      </c>
      <c r="H77" s="103">
        <f t="shared" si="22"/>
        <v>1.2999999999999999E-3</v>
      </c>
      <c r="I77" s="216">
        <v>1411.4749999999999</v>
      </c>
      <c r="J77" s="103">
        <f t="shared" si="23"/>
        <v>1.2999999999999999E-3</v>
      </c>
      <c r="K77" s="216">
        <v>1425.5897499999999</v>
      </c>
      <c r="L77" s="103">
        <f t="shared" si="24"/>
        <v>1.2999999999999999E-3</v>
      </c>
      <c r="M77" s="216">
        <v>1439.8456474999998</v>
      </c>
      <c r="N77" s="103">
        <f t="shared" si="25"/>
        <v>1.2999999999999999E-3</v>
      </c>
      <c r="O77" s="216">
        <v>1454.2441039749999</v>
      </c>
      <c r="P77" s="103">
        <f t="shared" si="26"/>
        <v>1.2999999999999999E-3</v>
      </c>
      <c r="Q77" s="216">
        <v>1468.7865450147499</v>
      </c>
      <c r="R77" s="103">
        <f t="shared" si="27"/>
        <v>1.2999999999999999E-3</v>
      </c>
      <c r="S77" s="216">
        <v>1483.4744104648971</v>
      </c>
      <c r="T77" s="103">
        <f t="shared" si="28"/>
        <v>1.3000000000000002E-3</v>
      </c>
      <c r="U77" s="216">
        <v>1498.3091545695463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17164.752</v>
      </c>
      <c r="D78" s="103">
        <f t="shared" si="20"/>
        <v>1.9999999999999997E-2</v>
      </c>
      <c r="E78" s="216">
        <v>19100</v>
      </c>
      <c r="F78" s="103">
        <f t="shared" si="21"/>
        <v>0.02</v>
      </c>
      <c r="G78" s="216">
        <v>21500</v>
      </c>
      <c r="H78" s="103">
        <f t="shared" si="22"/>
        <v>0.02</v>
      </c>
      <c r="I78" s="216">
        <v>21715</v>
      </c>
      <c r="J78" s="103">
        <f t="shared" si="23"/>
        <v>0.02</v>
      </c>
      <c r="K78" s="216">
        <v>21932.15</v>
      </c>
      <c r="L78" s="103">
        <f t="shared" si="24"/>
        <v>0.02</v>
      </c>
      <c r="M78" s="216">
        <v>22151.4715</v>
      </c>
      <c r="N78" s="103">
        <f t="shared" si="25"/>
        <v>0.02</v>
      </c>
      <c r="O78" s="216">
        <v>22372.986215000001</v>
      </c>
      <c r="P78" s="103">
        <f t="shared" si="26"/>
        <v>0.02</v>
      </c>
      <c r="Q78" s="216">
        <v>22596.716077150002</v>
      </c>
      <c r="R78" s="103">
        <f t="shared" si="27"/>
        <v>2.0000000000000004E-2</v>
      </c>
      <c r="S78" s="216">
        <v>22822.683237921497</v>
      </c>
      <c r="T78" s="103">
        <f t="shared" si="28"/>
        <v>2.0000000000000004E-2</v>
      </c>
      <c r="U78" s="216">
        <v>23050.910070300713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3432.9504000000002</v>
      </c>
      <c r="D86" s="103">
        <f t="shared" si="20"/>
        <v>4.0000000000000001E-3</v>
      </c>
      <c r="E86" s="216">
        <v>3819.9999999999995</v>
      </c>
      <c r="F86" s="103">
        <f t="shared" si="21"/>
        <v>3.9999999999999992E-3</v>
      </c>
      <c r="G86" s="216">
        <v>4300</v>
      </c>
      <c r="H86" s="103">
        <f t="shared" si="22"/>
        <v>4.0000000000000001E-3</v>
      </c>
      <c r="I86" s="216">
        <v>4343</v>
      </c>
      <c r="J86" s="103">
        <f t="shared" si="23"/>
        <v>4.0000000000000001E-3</v>
      </c>
      <c r="K86" s="216">
        <v>4386.43</v>
      </c>
      <c r="L86" s="103">
        <f t="shared" si="24"/>
        <v>4.0000000000000001E-3</v>
      </c>
      <c r="M86" s="216">
        <v>4430.2942999999996</v>
      </c>
      <c r="N86" s="103">
        <f t="shared" si="25"/>
        <v>4.0000000000000001E-3</v>
      </c>
      <c r="O86" s="216">
        <v>4474.5972430000002</v>
      </c>
      <c r="P86" s="103">
        <f t="shared" si="26"/>
        <v>4.0000000000000001E-3</v>
      </c>
      <c r="Q86" s="216">
        <v>4519.3432154299999</v>
      </c>
      <c r="R86" s="103">
        <f t="shared" si="27"/>
        <v>4.0000000000000001E-3</v>
      </c>
      <c r="S86" s="216">
        <v>4564.5366475842993</v>
      </c>
      <c r="T86" s="103">
        <f t="shared" si="28"/>
        <v>4.000000000000001E-3</v>
      </c>
      <c r="U86" s="216">
        <v>4610.182014060143</v>
      </c>
      <c r="V86" s="103">
        <f t="shared" si="29"/>
        <v>4.000000000000001E-3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4377.0117600000003</v>
      </c>
      <c r="D88" s="103">
        <f t="shared" si="20"/>
        <v>5.0999999999999995E-3</v>
      </c>
      <c r="E88" s="216">
        <v>4870.5</v>
      </c>
      <c r="F88" s="103">
        <f t="shared" si="21"/>
        <v>5.1000000000000004E-3</v>
      </c>
      <c r="G88" s="216">
        <v>5482.5</v>
      </c>
      <c r="H88" s="103">
        <f t="shared" si="22"/>
        <v>5.1000000000000004E-3</v>
      </c>
      <c r="I88" s="216">
        <v>5537.3249999999998</v>
      </c>
      <c r="J88" s="103">
        <f t="shared" si="23"/>
        <v>5.0999999999999995E-3</v>
      </c>
      <c r="K88" s="216">
        <v>5592.6982500000004</v>
      </c>
      <c r="L88" s="103">
        <f t="shared" si="24"/>
        <v>5.1000000000000004E-3</v>
      </c>
      <c r="M88" s="216">
        <v>5648.6252324999996</v>
      </c>
      <c r="N88" s="103">
        <f t="shared" si="25"/>
        <v>5.0999999999999995E-3</v>
      </c>
      <c r="O88" s="216">
        <v>5705.1114848250008</v>
      </c>
      <c r="P88" s="103">
        <f t="shared" si="26"/>
        <v>5.1000000000000012E-3</v>
      </c>
      <c r="Q88" s="216">
        <v>5762.16259967325</v>
      </c>
      <c r="R88" s="103">
        <f t="shared" si="27"/>
        <v>5.1000000000000004E-3</v>
      </c>
      <c r="S88" s="216">
        <v>5819.7842256699814</v>
      </c>
      <c r="T88" s="103">
        <f t="shared" si="28"/>
        <v>5.1000000000000004E-3</v>
      </c>
      <c r="U88" s="216">
        <v>5877.9820679266822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171.64752000000001</v>
      </c>
      <c r="D90" s="103">
        <f t="shared" si="20"/>
        <v>1.9999999999999998E-4</v>
      </c>
      <c r="E90" s="216">
        <v>190.99999999999997</v>
      </c>
      <c r="F90" s="103">
        <f t="shared" si="21"/>
        <v>1.9999999999999998E-4</v>
      </c>
      <c r="G90" s="216">
        <v>215</v>
      </c>
      <c r="H90" s="103">
        <f t="shared" si="22"/>
        <v>2.0000000000000001E-4</v>
      </c>
      <c r="I90" s="216">
        <v>217.15</v>
      </c>
      <c r="J90" s="103">
        <f t="shared" si="23"/>
        <v>2.0000000000000001E-4</v>
      </c>
      <c r="K90" s="216">
        <v>219.32150000000001</v>
      </c>
      <c r="L90" s="103">
        <f t="shared" si="24"/>
        <v>2.0000000000000001E-4</v>
      </c>
      <c r="M90" s="216">
        <v>221.51471500000002</v>
      </c>
      <c r="N90" s="103">
        <f t="shared" si="25"/>
        <v>2.0000000000000004E-4</v>
      </c>
      <c r="O90" s="216">
        <v>223.72986215000003</v>
      </c>
      <c r="P90" s="103">
        <f t="shared" si="26"/>
        <v>2.0000000000000004E-4</v>
      </c>
      <c r="Q90" s="216">
        <v>225.96716077149998</v>
      </c>
      <c r="R90" s="103">
        <f t="shared" si="27"/>
        <v>1.9999999999999998E-4</v>
      </c>
      <c r="S90" s="216">
        <v>228.22683237921495</v>
      </c>
      <c r="T90" s="103">
        <f t="shared" si="28"/>
        <v>2.0000000000000001E-4</v>
      </c>
      <c r="U90" s="216">
        <v>230.50910070300716</v>
      </c>
      <c r="V90" s="103">
        <f t="shared" si="29"/>
        <v>2.0000000000000004E-4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3003.8316000000004</v>
      </c>
      <c r="D92" s="103">
        <f t="shared" si="20"/>
        <v>3.5000000000000001E-3</v>
      </c>
      <c r="E92" s="216">
        <v>3342.4999999999995</v>
      </c>
      <c r="F92" s="103">
        <f t="shared" si="21"/>
        <v>3.4999999999999996E-3</v>
      </c>
      <c r="G92" s="216">
        <v>3762.5</v>
      </c>
      <c r="H92" s="103">
        <f t="shared" si="22"/>
        <v>3.5000000000000001E-3</v>
      </c>
      <c r="I92" s="216">
        <v>3800.125</v>
      </c>
      <c r="J92" s="103">
        <f t="shared" si="23"/>
        <v>3.5000000000000001E-3</v>
      </c>
      <c r="K92" s="216">
        <v>3838.1262500000003</v>
      </c>
      <c r="L92" s="103">
        <f t="shared" si="24"/>
        <v>3.5000000000000001E-3</v>
      </c>
      <c r="M92" s="216">
        <v>3876.5075124999994</v>
      </c>
      <c r="N92" s="103">
        <f t="shared" si="25"/>
        <v>3.4999999999999996E-3</v>
      </c>
      <c r="O92" s="216">
        <v>3915.2725876249997</v>
      </c>
      <c r="P92" s="103">
        <f t="shared" si="26"/>
        <v>3.5000000000000001E-3</v>
      </c>
      <c r="Q92" s="216">
        <v>3954.42531350125</v>
      </c>
      <c r="R92" s="103">
        <f t="shared" si="27"/>
        <v>3.5000000000000001E-3</v>
      </c>
      <c r="S92" s="216">
        <v>3993.9695666362618</v>
      </c>
      <c r="T92" s="103">
        <f t="shared" si="28"/>
        <v>3.5000000000000005E-3</v>
      </c>
      <c r="U92" s="216">
        <v>4033.9092623026249</v>
      </c>
      <c r="V92" s="103">
        <f t="shared" si="29"/>
        <v>3.5000000000000001E-3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11698.8326</v>
      </c>
      <c r="D97" s="103">
        <f t="shared" si="20"/>
        <v>1.3631228228639714E-2</v>
      </c>
      <c r="E97" s="216">
        <v>13009.101851200001</v>
      </c>
      <c r="F97" s="103">
        <f t="shared" si="21"/>
        <v>1.3622096179267016E-2</v>
      </c>
      <c r="G97" s="216">
        <v>13464.420415991999</v>
      </c>
      <c r="H97" s="103">
        <f t="shared" si="22"/>
        <v>1.2525042247434419E-2</v>
      </c>
      <c r="I97" s="216">
        <v>13895.281869303742</v>
      </c>
      <c r="J97" s="103">
        <f t="shared" si="23"/>
        <v>1.2797864949853782E-2</v>
      </c>
      <c r="K97" s="216">
        <v>14242.663916036336</v>
      </c>
      <c r="L97" s="103">
        <f t="shared" si="24"/>
        <v>1.2987932251089233E-2</v>
      </c>
      <c r="M97" s="216">
        <v>14598.730513937246</v>
      </c>
      <c r="N97" s="103">
        <f t="shared" si="25"/>
        <v>1.3180822334026203E-2</v>
      </c>
      <c r="O97" s="216">
        <v>14963.698776785674</v>
      </c>
      <c r="P97" s="103">
        <f t="shared" si="26"/>
        <v>1.3376577121165203E-2</v>
      </c>
      <c r="Q97" s="216">
        <v>15337.791246205314</v>
      </c>
      <c r="R97" s="103">
        <f t="shared" si="27"/>
        <v>1.3575239157618151E-2</v>
      </c>
      <c r="S97" s="216">
        <v>15721.236027360448</v>
      </c>
      <c r="T97" s="103">
        <f t="shared" si="28"/>
        <v>1.3776851620355059E-2</v>
      </c>
      <c r="U97" s="216">
        <v>16114.266928044457</v>
      </c>
      <c r="V97" s="103">
        <f t="shared" si="29"/>
        <v>1.3981458327588051E-2</v>
      </c>
      <c r="X97" s="235"/>
    </row>
    <row r="98" spans="1:24" ht="12.75" customHeight="1" x14ac:dyDescent="0.3">
      <c r="A98" s="145" t="s">
        <v>245</v>
      </c>
      <c r="B98" s="50"/>
      <c r="C98" s="216">
        <v>1029.8851199999999</v>
      </c>
      <c r="D98" s="103">
        <f t="shared" si="20"/>
        <v>1.1999999999999997E-3</v>
      </c>
      <c r="E98" s="216">
        <v>1145.9999999999998</v>
      </c>
      <c r="F98" s="103">
        <f t="shared" si="21"/>
        <v>1.1999999999999997E-3</v>
      </c>
      <c r="G98" s="216">
        <v>1289.9999999999998</v>
      </c>
      <c r="H98" s="103">
        <f t="shared" si="22"/>
        <v>1.1999999999999999E-3</v>
      </c>
      <c r="I98" s="216">
        <v>1302.8999999999999</v>
      </c>
      <c r="J98" s="103">
        <f t="shared" si="23"/>
        <v>1.1999999999999999E-3</v>
      </c>
      <c r="K98" s="216">
        <v>1315.9289999999999</v>
      </c>
      <c r="L98" s="103">
        <f t="shared" si="24"/>
        <v>1.1999999999999999E-3</v>
      </c>
      <c r="M98" s="216">
        <v>1329.0882899999997</v>
      </c>
      <c r="N98" s="103">
        <f t="shared" si="25"/>
        <v>1.1999999999999997E-3</v>
      </c>
      <c r="O98" s="216">
        <v>1342.3791728999997</v>
      </c>
      <c r="P98" s="103">
        <f t="shared" si="26"/>
        <v>1.1999999999999999E-3</v>
      </c>
      <c r="Q98" s="216">
        <v>1355.8029646289997</v>
      </c>
      <c r="R98" s="103">
        <f t="shared" si="27"/>
        <v>1.1999999999999997E-3</v>
      </c>
      <c r="S98" s="216">
        <v>1369.3609942752894</v>
      </c>
      <c r="T98" s="103">
        <f t="shared" si="28"/>
        <v>1.1999999999999999E-3</v>
      </c>
      <c r="U98" s="216">
        <v>1383.0546042180429</v>
      </c>
      <c r="V98" s="103">
        <f t="shared" si="29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212632.05283696498</v>
      </c>
      <c r="D105" s="106">
        <f t="shared" ref="D105" si="30">IFERROR(C105/C$28,0)</f>
        <v>0.24775429652227421</v>
      </c>
      <c r="E105" s="105">
        <f>SUM(E52:E104)</f>
        <v>231316.48337410967</v>
      </c>
      <c r="F105" s="106">
        <f t="shared" ref="F105" si="31">IFERROR(E105/E$28,0)</f>
        <v>0.2422162129571829</v>
      </c>
      <c r="G105" s="105">
        <f>SUM(G52:G104)</f>
        <v>260071.02133131801</v>
      </c>
      <c r="H105" s="106">
        <f t="shared" ref="H105" si="32">IFERROR(G105/G$28,0)</f>
        <v>0.24192653147099349</v>
      </c>
      <c r="I105" s="105">
        <f>SUM(I52:I104)</f>
        <v>262576.03959939448</v>
      </c>
      <c r="J105" s="106">
        <f t="shared" ref="J105" si="33">IFERROR(I105/I$28,0)</f>
        <v>0.24183839705217083</v>
      </c>
      <c r="K105" s="105">
        <f>SUM(K52:K104)</f>
        <v>265355.60985643789</v>
      </c>
      <c r="L105" s="106">
        <f t="shared" ref="L105" si="34">IFERROR(K105/K$28,0)</f>
        <v>0.24197865677230723</v>
      </c>
      <c r="M105" s="105">
        <f>SUM(M52:M104)</f>
        <v>268168.37989101477</v>
      </c>
      <c r="N105" s="106">
        <f t="shared" ref="N105" si="35">IFERROR(M105/M$28,0)</f>
        <v>0.24212240698412724</v>
      </c>
      <c r="O105" s="105">
        <f>SUM(O52:O104)</f>
        <v>271013.70759850246</v>
      </c>
      <c r="P105" s="106">
        <f t="shared" ref="P105" si="36">IFERROR(O105/O$28,0)</f>
        <v>0.24226869403495269</v>
      </c>
      <c r="Q105" s="105">
        <f>SUM(Q52:Q104)</f>
        <v>273893.16202950099</v>
      </c>
      <c r="R105" s="106">
        <f t="shared" ref="R105" si="37">IFERROR(Q105/Q$28,0)</f>
        <v>0.24241855417784727</v>
      </c>
      <c r="S105" s="105">
        <f>SUM(S52:S104)</f>
        <v>276806.66933704185</v>
      </c>
      <c r="T105" s="106">
        <f t="shared" ref="T105" si="38">IFERROR(S105/S$28,0)</f>
        <v>0.24257153854469496</v>
      </c>
      <c r="U105" s="105">
        <f>SUM(U52:U104)</f>
        <v>279754.71484236722</v>
      </c>
      <c r="V105" s="106">
        <f t="shared" si="29"/>
        <v>0.24272769620736945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68984.545563035092</v>
      </c>
      <c r="D107" s="106">
        <f>IFERROR(C107/C$28,0)</f>
        <v>8.0379309369614058E-2</v>
      </c>
      <c r="E107" s="105">
        <f>E28-E33-E46-E105</f>
        <v>82278.789585890307</v>
      </c>
      <c r="F107" s="106">
        <f>IFERROR(E107/E$28,0)</f>
        <v>8.6155800613497702E-2</v>
      </c>
      <c r="G107" s="105">
        <f>G28-G33-G46-G105</f>
        <v>123717.386182282</v>
      </c>
      <c r="H107" s="106">
        <f>IFERROR(G107/G$28,0)</f>
        <v>0.11508594063468093</v>
      </c>
      <c r="I107" s="105">
        <f>I28-I33-I46-I105</f>
        <v>117316.99695464078</v>
      </c>
      <c r="J107" s="106">
        <f>IFERROR(I107/I$28,0)</f>
        <v>0.10805157444590448</v>
      </c>
      <c r="K107" s="105">
        <f>K28-K33-K46-K105</f>
        <v>112894.95761144825</v>
      </c>
      <c r="L107" s="106">
        <f>IFERROR(K107/K$28,0)</f>
        <v>0.10294928459950187</v>
      </c>
      <c r="M107" s="105">
        <f>M28-M33-M46-M105</f>
        <v>108287.25881356839</v>
      </c>
      <c r="N107" s="106">
        <f>IFERROR(M107/M$28,0)</f>
        <v>9.7769810744688809E-2</v>
      </c>
      <c r="O107" s="105">
        <f>O28-O33-O46-O105</f>
        <v>103489.61719419551</v>
      </c>
      <c r="P107" s="106">
        <f>IFERROR(O107/O$28,0)</f>
        <v>9.251301207597469E-2</v>
      </c>
      <c r="Q107" s="105">
        <f>Q28-Q33-Q46-Q105</f>
        <v>98495.403954719426</v>
      </c>
      <c r="R107" s="106">
        <f>IFERROR(Q107/Q$28,0)</f>
        <v>8.7176741627796844E-2</v>
      </c>
      <c r="S107" s="105">
        <f>S28-S33-S46-S105</f>
        <v>93299.495449205802</v>
      </c>
      <c r="T107" s="106">
        <f>IFERROR(S107/S$28,0)</f>
        <v>8.176032106004269E-2</v>
      </c>
      <c r="U107" s="105">
        <f>U28-U33-U46-U105</f>
        <v>87896.067562483193</v>
      </c>
      <c r="V107" s="106">
        <f>IFERROR(U107/U$28,0)</f>
        <v>7.6262557351894203E-2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44842.914600000011</v>
      </c>
      <c r="D111" s="103">
        <f t="shared" ref="D111:D116" si="39">IFERROR(C111/C$28,0)</f>
        <v>5.2250000000000005E-2</v>
      </c>
      <c r="E111" s="102">
        <f>E59</f>
        <v>49898.75</v>
      </c>
      <c r="F111" s="103">
        <f t="shared" ref="F111:F116" si="40">IFERROR(E111/E$28,0)</f>
        <v>5.2249999999999998E-2</v>
      </c>
      <c r="G111" s="102">
        <f>G59</f>
        <v>56168.75</v>
      </c>
      <c r="H111" s="103">
        <f t="shared" ref="H111:H116" si="41">IFERROR(G111/G$28,0)</f>
        <v>5.2249999999999998E-2</v>
      </c>
      <c r="I111" s="102">
        <f>I59</f>
        <v>56730.4375</v>
      </c>
      <c r="J111" s="103">
        <f t="shared" ref="J111:J116" si="42">IFERROR(I111/I$28,0)</f>
        <v>5.2249999999999998E-2</v>
      </c>
      <c r="K111" s="102">
        <f>K59</f>
        <v>57297.741875000007</v>
      </c>
      <c r="L111" s="103">
        <f t="shared" ref="L111:L116" si="43">IFERROR(K111/K$28,0)</f>
        <v>5.2250000000000005E-2</v>
      </c>
      <c r="M111" s="102">
        <f>M59</f>
        <v>57870.71929375</v>
      </c>
      <c r="N111" s="103">
        <f t="shared" ref="N111:N116" si="44">IFERROR(M111/M$28,0)</f>
        <v>5.2250000000000005E-2</v>
      </c>
      <c r="O111" s="102">
        <f>O59</f>
        <v>58449.426486687502</v>
      </c>
      <c r="P111" s="103">
        <f t="shared" ref="P111:P116" si="45">IFERROR(O111/O$28,0)</f>
        <v>5.2250000000000005E-2</v>
      </c>
      <c r="Q111" s="102">
        <f>Q59</f>
        <v>59033.920751554375</v>
      </c>
      <c r="R111" s="103">
        <f t="shared" ref="R111:R116" si="46">IFERROR(Q111/Q$28,0)</f>
        <v>5.2250000000000005E-2</v>
      </c>
      <c r="S111" s="102">
        <f>S59</f>
        <v>59624.259959069903</v>
      </c>
      <c r="T111" s="103">
        <f t="shared" ref="T111:T116" si="47">IFERROR(S111/S$28,0)</f>
        <v>5.2250000000000005E-2</v>
      </c>
      <c r="U111" s="102">
        <f>U59</f>
        <v>60220.502558660613</v>
      </c>
      <c r="V111" s="103">
        <f t="shared" ref="V111:V116" si="48">IFERROR(U111/U$28,0)</f>
        <v>5.2250000000000005E-2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44842.914600000011</v>
      </c>
      <c r="D116" s="106">
        <f t="shared" si="39"/>
        <v>5.2250000000000005E-2</v>
      </c>
      <c r="E116" s="108">
        <f>SUM(E111:E115)</f>
        <v>49898.75</v>
      </c>
      <c r="F116" s="106">
        <f t="shared" si="40"/>
        <v>5.2249999999999998E-2</v>
      </c>
      <c r="G116" s="108">
        <f>SUM(G111:G115)</f>
        <v>56168.75</v>
      </c>
      <c r="H116" s="106">
        <f t="shared" si="41"/>
        <v>5.2249999999999998E-2</v>
      </c>
      <c r="I116" s="108">
        <f>SUM(I111:I115)</f>
        <v>56730.4375</v>
      </c>
      <c r="J116" s="106">
        <f t="shared" si="42"/>
        <v>5.2249999999999998E-2</v>
      </c>
      <c r="K116" s="108">
        <f>SUM(K111:K115)</f>
        <v>57297.741875000007</v>
      </c>
      <c r="L116" s="106">
        <f t="shared" si="43"/>
        <v>5.2250000000000005E-2</v>
      </c>
      <c r="M116" s="108">
        <f>SUM(M111:M115)</f>
        <v>57870.71929375</v>
      </c>
      <c r="N116" s="106">
        <f t="shared" si="44"/>
        <v>5.2250000000000005E-2</v>
      </c>
      <c r="O116" s="108">
        <f>SUM(O111:O115)</f>
        <v>58449.426486687502</v>
      </c>
      <c r="P116" s="106">
        <f t="shared" si="45"/>
        <v>5.2250000000000005E-2</v>
      </c>
      <c r="Q116" s="108">
        <f>SUM(Q111:Q115)</f>
        <v>59033.920751554375</v>
      </c>
      <c r="R116" s="106">
        <f t="shared" si="46"/>
        <v>5.2250000000000005E-2</v>
      </c>
      <c r="S116" s="108">
        <f>SUM(S111:S115)</f>
        <v>59624.259959069903</v>
      </c>
      <c r="T116" s="106">
        <f t="shared" si="47"/>
        <v>5.2250000000000005E-2</v>
      </c>
      <c r="U116" s="108">
        <f>SUM(U111:U115)</f>
        <v>60220.502558660613</v>
      </c>
      <c r="V116" s="106">
        <f t="shared" si="48"/>
        <v>5.2250000000000005E-2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32"/>
  <sheetViews>
    <sheetView workbookViewId="0">
      <selection activeCell="C99" sqref="C99"/>
    </sheetView>
  </sheetViews>
  <sheetFormatPr defaultColWidth="9.109375" defaultRowHeight="13.8" x14ac:dyDescent="0.3"/>
  <cols>
    <col min="1" max="1" width="3.109375" style="2" customWidth="1"/>
    <col min="2" max="2" width="10.5546875" style="2" customWidth="1"/>
    <col min="3" max="3" width="30.5546875" style="2" customWidth="1"/>
    <col min="4" max="4" width="25.5546875" style="3" customWidth="1"/>
    <col min="5" max="5" width="1.5546875" style="3" customWidth="1"/>
    <col min="6" max="6" width="13.5546875" style="2" customWidth="1"/>
    <col min="7" max="7" width="1.5546875" style="3" customWidth="1"/>
    <col min="8" max="8" width="12.5546875" style="2" customWidth="1"/>
    <col min="9" max="9" width="5.6640625" style="2" customWidth="1"/>
    <col min="10" max="10" width="15.6640625" style="2" customWidth="1"/>
    <col min="11" max="11" width="3.109375" style="2" customWidth="1"/>
    <col min="12" max="12" width="9.6640625" style="2" customWidth="1"/>
    <col min="13" max="14" width="14.6640625" style="2" customWidth="1"/>
    <col min="15" max="15" width="4.6640625" style="2" customWidth="1"/>
    <col min="16" max="16" width="14.6640625" style="2" customWidth="1"/>
    <col min="17" max="17" width="5.6640625" style="2" customWidth="1"/>
    <col min="18" max="18" width="15.6640625" style="2" customWidth="1"/>
    <col min="19" max="16384" width="9.109375" style="2"/>
  </cols>
  <sheetData>
    <row r="1" spans="1:7" customFormat="1" x14ac:dyDescent="0.3">
      <c r="A1" s="1" t="s">
        <v>338</v>
      </c>
    </row>
    <row r="2" spans="1:7" customFormat="1" x14ac:dyDescent="0.3">
      <c r="A2" s="4" t="s">
        <v>105</v>
      </c>
    </row>
    <row r="3" spans="1:7" x14ac:dyDescent="0.3">
      <c r="A3" s="4" t="s">
        <v>276</v>
      </c>
    </row>
    <row r="4" spans="1:7" x14ac:dyDescent="0.3">
      <c r="A4" s="4"/>
    </row>
    <row r="5" spans="1:7" x14ac:dyDescent="0.3">
      <c r="A5" s="4" t="s">
        <v>265</v>
      </c>
      <c r="C5" s="134" t="s">
        <v>375</v>
      </c>
    </row>
    <row r="6" spans="1:7" x14ac:dyDescent="0.3">
      <c r="A6" s="6"/>
    </row>
    <row r="7" spans="1:7" x14ac:dyDescent="0.3">
      <c r="A7" s="65" t="s">
        <v>89</v>
      </c>
      <c r="B7" s="1" t="s">
        <v>334</v>
      </c>
      <c r="C7" s="1"/>
    </row>
    <row r="8" spans="1:7" x14ac:dyDescent="0.3">
      <c r="A8" s="65"/>
      <c r="B8" s="7" t="s">
        <v>336</v>
      </c>
      <c r="C8" s="7"/>
    </row>
    <row r="9" spans="1:7" x14ac:dyDescent="0.3">
      <c r="A9" s="66"/>
      <c r="D9" s="2"/>
      <c r="E9" s="2"/>
      <c r="G9" s="2"/>
    </row>
    <row r="10" spans="1:7" x14ac:dyDescent="0.3">
      <c r="A10" s="3"/>
    </row>
    <row r="11" spans="1:7" x14ac:dyDescent="0.3">
      <c r="A11" s="3"/>
      <c r="C11" s="184">
        <v>0</v>
      </c>
      <c r="E11" s="60"/>
    </row>
    <row r="12" spans="1:7" x14ac:dyDescent="0.3">
      <c r="A12" s="3"/>
    </row>
    <row r="13" spans="1:7" x14ac:dyDescent="0.3">
      <c r="A13" s="3"/>
    </row>
    <row r="14" spans="1:7" x14ac:dyDescent="0.3">
      <c r="A14" s="3"/>
    </row>
    <row r="15" spans="1:7" x14ac:dyDescent="0.3">
      <c r="A15" s="3"/>
    </row>
    <row r="16" spans="1:7" x14ac:dyDescent="0.3">
      <c r="A16" s="3"/>
    </row>
    <row r="17" spans="1:1" x14ac:dyDescent="0.3">
      <c r="A17" s="3"/>
    </row>
    <row r="18" spans="1:1" x14ac:dyDescent="0.3">
      <c r="A18" s="3"/>
    </row>
    <row r="19" spans="1:1" x14ac:dyDescent="0.3">
      <c r="A19" s="3"/>
    </row>
    <row r="20" spans="1:1" x14ac:dyDescent="0.3">
      <c r="A20" s="3"/>
    </row>
    <row r="21" spans="1:1" x14ac:dyDescent="0.3">
      <c r="A21" s="3"/>
    </row>
    <row r="22" spans="1:1" x14ac:dyDescent="0.3">
      <c r="A22" s="3"/>
    </row>
    <row r="23" spans="1:1" x14ac:dyDescent="0.3">
      <c r="A23" s="3"/>
    </row>
    <row r="24" spans="1:1" x14ac:dyDescent="0.3">
      <c r="A24" s="3"/>
    </row>
    <row r="25" spans="1:1" x14ac:dyDescent="0.3">
      <c r="A25" s="3"/>
    </row>
    <row r="26" spans="1:1" x14ac:dyDescent="0.3">
      <c r="A26" s="3"/>
    </row>
    <row r="27" spans="1:1" x14ac:dyDescent="0.3">
      <c r="A27" s="3"/>
    </row>
    <row r="28" spans="1:1" x14ac:dyDescent="0.3">
      <c r="A28" s="3"/>
    </row>
    <row r="29" spans="1:1" x14ac:dyDescent="0.3">
      <c r="A29" s="3"/>
    </row>
    <row r="30" spans="1:1" x14ac:dyDescent="0.3">
      <c r="A30" s="3"/>
    </row>
    <row r="31" spans="1:1" x14ac:dyDescent="0.3">
      <c r="A31" s="3"/>
    </row>
    <row r="32" spans="1:1" x14ac:dyDescent="0.3">
      <c r="A32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9.6640625" style="5" customWidth="1"/>
    <col min="3" max="3" width="20" style="5" customWidth="1"/>
    <col min="4" max="4" width="8.6640625" style="5" customWidth="1"/>
    <col min="5" max="5" width="16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215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Dunkin Donuts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f>+C8</f>
        <v>228</v>
      </c>
      <c r="F8" s="38"/>
      <c r="G8" s="134">
        <f>+E8</f>
        <v>228</v>
      </c>
      <c r="H8" s="38"/>
      <c r="I8" s="134">
        <f>+G8</f>
        <v>228</v>
      </c>
      <c r="J8" s="38"/>
      <c r="K8" s="134">
        <f>+I8</f>
        <v>228</v>
      </c>
      <c r="L8" s="38"/>
      <c r="M8" s="134">
        <f>+K8</f>
        <v>228</v>
      </c>
      <c r="N8" s="38"/>
      <c r="O8" s="134">
        <f>+M8</f>
        <v>228</v>
      </c>
      <c r="P8" s="38"/>
      <c r="Q8" s="134">
        <f>+O8</f>
        <v>228</v>
      </c>
      <c r="R8" s="38"/>
      <c r="S8" s="134">
        <f>+Q8</f>
        <v>228</v>
      </c>
      <c r="T8" s="38"/>
      <c r="U8" s="134">
        <f>+S8</f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279.10685805422651</v>
      </c>
      <c r="D10" s="248"/>
      <c r="E10" s="247">
        <v>307.92917628945338</v>
      </c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4.29</v>
      </c>
      <c r="D12" s="38"/>
      <c r="E12" s="135">
        <v>4.33</v>
      </c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273000</v>
      </c>
      <c r="D14" s="38"/>
      <c r="E14" s="150">
        <v>304000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235653.6</v>
      </c>
      <c r="D19" s="103">
        <f>IFERROR(C19/C$28,0)</f>
        <v>0.86319999999999997</v>
      </c>
      <c r="E19" s="246">
        <v>138107.19999999998</v>
      </c>
      <c r="F19" s="103">
        <f>IFERROR(E19/E$28,0)</f>
        <v>0.45429999999999993</v>
      </c>
      <c r="G19" s="246">
        <v>0</v>
      </c>
      <c r="H19" s="103">
        <f>IFERROR(G19/G$28,0)</f>
        <v>0</v>
      </c>
      <c r="I19" s="246">
        <v>0</v>
      </c>
      <c r="J19" s="103">
        <f>IFERROR(I19/I$28,0)</f>
        <v>0</v>
      </c>
      <c r="K19" s="246">
        <v>0</v>
      </c>
      <c r="L19" s="103">
        <f>IFERROR(K19/K$28,0)</f>
        <v>0</v>
      </c>
      <c r="M19" s="246">
        <v>0</v>
      </c>
      <c r="N19" s="103">
        <f>IFERROR(M19/M$28,0)</f>
        <v>0</v>
      </c>
      <c r="O19" s="246">
        <v>0</v>
      </c>
      <c r="P19" s="103">
        <f>IFERROR(O19/O$28,0)</f>
        <v>0</v>
      </c>
      <c r="Q19" s="246">
        <v>0</v>
      </c>
      <c r="R19" s="103">
        <f>IFERROR(Q19/Q$28,0)</f>
        <v>0</v>
      </c>
      <c r="S19" s="246">
        <v>0</v>
      </c>
      <c r="T19" s="103">
        <f>IFERROR(S19/S$28,0)</f>
        <v>0</v>
      </c>
      <c r="U19" s="24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33797.4</v>
      </c>
      <c r="D20" s="103">
        <f>IFERROR(C20/C$28,0)</f>
        <v>0.12380000000000001</v>
      </c>
      <c r="E20" s="136">
        <v>161940.80000000002</v>
      </c>
      <c r="F20" s="103">
        <f>IFERROR(E20/E$28,0)</f>
        <v>0.53270000000000006</v>
      </c>
      <c r="G20" s="136"/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8" t="s">
        <v>235</v>
      </c>
      <c r="B21" s="239"/>
      <c r="C21" s="136">
        <v>3549</v>
      </c>
      <c r="D21" s="103">
        <f>IFERROR(C21/C$28,0)</f>
        <v>1.2999999999999999E-2</v>
      </c>
      <c r="E21" s="136">
        <v>3952</v>
      </c>
      <c r="F21" s="103">
        <f>IFERROR(E21/E$28,0)</f>
        <v>1.2999999999999999E-2</v>
      </c>
      <c r="G21" s="136"/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273000</v>
      </c>
      <c r="D28" s="106">
        <f t="shared" si="0"/>
        <v>1</v>
      </c>
      <c r="E28" s="105">
        <f>SUM(E19:E27)</f>
        <v>304000</v>
      </c>
      <c r="F28" s="106">
        <f t="shared" si="1"/>
        <v>1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89817</v>
      </c>
      <c r="D31" s="103">
        <f>IFERROR(C31/C$28,0)</f>
        <v>0.32900000000000001</v>
      </c>
      <c r="E31" s="216">
        <v>100016</v>
      </c>
      <c r="F31" s="103">
        <f>IFERROR(E31/E$28,0)</f>
        <v>0.32900000000000001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89817</v>
      </c>
      <c r="D33" s="106">
        <f>IFERROR(C33/C$28,0)</f>
        <v>0.32900000000000001</v>
      </c>
      <c r="E33" s="105">
        <f>SUM(E31:E32)</f>
        <v>100016</v>
      </c>
      <c r="F33" s="106">
        <f>IFERROR(E33/E$28,0)</f>
        <v>0.32900000000000001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64244</v>
      </c>
      <c r="D37" s="103">
        <f t="shared" si="10"/>
        <v>0.23532600732600734</v>
      </c>
      <c r="E37" s="216">
        <v>71439.328000000009</v>
      </c>
      <c r="F37" s="103">
        <f t="shared" si="11"/>
        <v>0.23499778947368424</v>
      </c>
      <c r="G37" s="216"/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>
        <v>11583</v>
      </c>
      <c r="D38" s="103">
        <f t="shared" si="10"/>
        <v>4.2428571428571427E-2</v>
      </c>
      <c r="E38" s="216">
        <v>12880.296</v>
      </c>
      <c r="F38" s="103">
        <f t="shared" si="11"/>
        <v>4.2369394736842106E-2</v>
      </c>
      <c r="G38" s="216"/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6864</v>
      </c>
      <c r="D39" s="103">
        <f t="shared" si="10"/>
        <v>2.5142857142857144E-2</v>
      </c>
      <c r="E39" s="216">
        <v>7632.7680000000009</v>
      </c>
      <c r="F39" s="103">
        <f t="shared" si="11"/>
        <v>2.5107789473684215E-2</v>
      </c>
      <c r="G39" s="216"/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36">
        <v>0</v>
      </c>
      <c r="F40" s="103">
        <f t="shared" si="11"/>
        <v>0</v>
      </c>
      <c r="G40" s="138"/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7966.2560000000003</v>
      </c>
      <c r="D41" s="103">
        <f t="shared" si="10"/>
        <v>2.9180424908424908E-2</v>
      </c>
      <c r="E41" s="216">
        <v>8858.4766720000007</v>
      </c>
      <c r="F41" s="103">
        <f t="shared" si="11"/>
        <v>2.9139725894736845E-2</v>
      </c>
      <c r="G41" s="138"/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7772.9539999999997</v>
      </c>
      <c r="D45" s="103">
        <f t="shared" si="10"/>
        <v>2.8472358974358972E-2</v>
      </c>
      <c r="E45" s="219">
        <v>8643.5248480000009</v>
      </c>
      <c r="F45" s="103">
        <f t="shared" si="11"/>
        <v>2.8432647526315791E-2</v>
      </c>
      <c r="G45" s="139"/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98430.209999999992</v>
      </c>
      <c r="D46" s="106">
        <f t="shared" si="10"/>
        <v>0.36055021978021973</v>
      </c>
      <c r="E46" s="105">
        <f>SUM(E36:E45)</f>
        <v>109454.39352000001</v>
      </c>
      <c r="F46" s="106">
        <f t="shared" si="11"/>
        <v>0.3600473471052632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191.10000000000002</v>
      </c>
      <c r="D54" s="103">
        <f t="shared" si="20"/>
        <v>7.000000000000001E-4</v>
      </c>
      <c r="E54" s="216">
        <v>212.80000000000004</v>
      </c>
      <c r="F54" s="103">
        <f t="shared" si="21"/>
        <v>7.000000000000001E-4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21840</v>
      </c>
      <c r="D55" s="103">
        <f t="shared" si="20"/>
        <v>0.08</v>
      </c>
      <c r="E55" s="216">
        <v>24320</v>
      </c>
      <c r="F55" s="103">
        <f t="shared" si="21"/>
        <v>0.08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139.23000000000002</v>
      </c>
      <c r="D56" s="103">
        <f t="shared" si="20"/>
        <v>5.1000000000000004E-4</v>
      </c>
      <c r="E56" s="216">
        <v>155.04000000000002</v>
      </c>
      <c r="F56" s="103">
        <f t="shared" si="21"/>
        <v>5.1000000000000004E-4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13969.410000000002</v>
      </c>
      <c r="D59" s="103">
        <f t="shared" si="20"/>
        <v>5.1170000000000007E-2</v>
      </c>
      <c r="E59" s="216">
        <v>15555.680000000002</v>
      </c>
      <c r="F59" s="103">
        <f t="shared" si="21"/>
        <v>5.1170000000000007E-2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3839.2176441622232</v>
      </c>
      <c r="D63" s="103">
        <f t="shared" si="20"/>
        <v>1.4063068293634517E-2</v>
      </c>
      <c r="E63" s="216">
        <v>2594.3715004864375</v>
      </c>
      <c r="F63" s="103">
        <f t="shared" si="21"/>
        <v>8.5341167779159136E-3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1310.4000000000001</v>
      </c>
      <c r="D64" s="103">
        <f t="shared" si="20"/>
        <v>4.8000000000000004E-3</v>
      </c>
      <c r="E64" s="216">
        <v>1459.1999999999998</v>
      </c>
      <c r="F64" s="103">
        <f t="shared" si="21"/>
        <v>4.7999999999999996E-3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136.5</v>
      </c>
      <c r="D65" s="103">
        <f t="shared" si="20"/>
        <v>5.0000000000000001E-4</v>
      </c>
      <c r="E65" s="216">
        <v>152</v>
      </c>
      <c r="F65" s="103">
        <f t="shared" si="21"/>
        <v>5.0000000000000001E-4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764.40000000000009</v>
      </c>
      <c r="D66" s="103">
        <f t="shared" si="20"/>
        <v>2.8000000000000004E-3</v>
      </c>
      <c r="E66" s="216">
        <v>851.20000000000016</v>
      </c>
      <c r="F66" s="103">
        <f t="shared" si="21"/>
        <v>2.8000000000000004E-3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3685.5</v>
      </c>
      <c r="D67" s="103">
        <f t="shared" si="20"/>
        <v>1.35E-2</v>
      </c>
      <c r="E67" s="216">
        <v>4104</v>
      </c>
      <c r="F67" s="103">
        <f t="shared" si="21"/>
        <v>1.35E-2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464.1</v>
      </c>
      <c r="D68" s="103">
        <f t="shared" si="20"/>
        <v>1.7000000000000001E-3</v>
      </c>
      <c r="E68" s="216">
        <v>516.79999999999995</v>
      </c>
      <c r="F68" s="103">
        <f t="shared" si="21"/>
        <v>1.6999999999999999E-3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27.3</v>
      </c>
      <c r="D70" s="103">
        <f t="shared" si="20"/>
        <v>1E-4</v>
      </c>
      <c r="E70" s="216">
        <v>30.400000000000002</v>
      </c>
      <c r="F70" s="103">
        <f t="shared" si="21"/>
        <v>1E-4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2047.5</v>
      </c>
      <c r="D75" s="103">
        <f t="shared" si="20"/>
        <v>7.4999999999999997E-3</v>
      </c>
      <c r="E75" s="216">
        <v>2280</v>
      </c>
      <c r="F75" s="103">
        <f t="shared" si="21"/>
        <v>7.4999999999999997E-3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109.2</v>
      </c>
      <c r="D76" s="103">
        <f t="shared" si="20"/>
        <v>4.0000000000000002E-4</v>
      </c>
      <c r="E76" s="216">
        <v>121.60000000000001</v>
      </c>
      <c r="F76" s="103">
        <f t="shared" si="21"/>
        <v>4.0000000000000002E-4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354.90000000000003</v>
      </c>
      <c r="D77" s="103">
        <f t="shared" si="20"/>
        <v>1.3000000000000002E-3</v>
      </c>
      <c r="E77" s="216">
        <v>395.2</v>
      </c>
      <c r="F77" s="103">
        <f t="shared" si="21"/>
        <v>1.2999999999999999E-3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5460.0000000000009</v>
      </c>
      <c r="D78" s="103">
        <f t="shared" si="20"/>
        <v>2.0000000000000004E-2</v>
      </c>
      <c r="E78" s="216">
        <v>6080.0000000000009</v>
      </c>
      <c r="F78" s="103">
        <f t="shared" si="21"/>
        <v>2.0000000000000004E-2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1092</v>
      </c>
      <c r="D86" s="103">
        <f t="shared" si="20"/>
        <v>4.0000000000000001E-3</v>
      </c>
      <c r="E86" s="216">
        <v>1216</v>
      </c>
      <c r="F86" s="103">
        <f t="shared" si="21"/>
        <v>4.0000000000000001E-3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1392.3000000000002</v>
      </c>
      <c r="D88" s="103">
        <f t="shared" si="20"/>
        <v>5.1000000000000004E-3</v>
      </c>
      <c r="E88" s="216">
        <v>1550.4000000000003</v>
      </c>
      <c r="F88" s="103">
        <f t="shared" si="21"/>
        <v>5.1000000000000012E-3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54.6</v>
      </c>
      <c r="D90" s="103">
        <f t="shared" si="20"/>
        <v>2.0000000000000001E-4</v>
      </c>
      <c r="E90" s="216">
        <v>60.800000000000004</v>
      </c>
      <c r="F90" s="103">
        <f t="shared" si="21"/>
        <v>2.0000000000000001E-4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955.50000000000011</v>
      </c>
      <c r="D92" s="103">
        <f t="shared" si="20"/>
        <v>3.5000000000000005E-3</v>
      </c>
      <c r="E92" s="216">
        <v>1064</v>
      </c>
      <c r="F92" s="103">
        <f t="shared" si="21"/>
        <v>3.5000000000000001E-3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3663.2112999999999</v>
      </c>
      <c r="D97" s="103">
        <f t="shared" si="20"/>
        <v>1.341835641025641E-2</v>
      </c>
      <c r="E97" s="216">
        <v>4073.4909656000004</v>
      </c>
      <c r="F97" s="103">
        <f t="shared" si="21"/>
        <v>1.3399641334210528E-2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327.60000000000002</v>
      </c>
      <c r="D98" s="103">
        <f t="shared" si="20"/>
        <v>1.2000000000000001E-3</v>
      </c>
      <c r="E98" s="216">
        <v>364.79999999999995</v>
      </c>
      <c r="F98" s="103">
        <f t="shared" si="21"/>
        <v>1.1999999999999999E-3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61823.968944162225</v>
      </c>
      <c r="D105" s="106">
        <f t="shared" ref="D105" si="30">IFERROR(C105/C$28,0)</f>
        <v>0.22646142470389094</v>
      </c>
      <c r="E105" s="105">
        <f>SUM(E52:E104)</f>
        <v>67157.782466086443</v>
      </c>
      <c r="F105" s="106">
        <f t="shared" ref="F105" si="31">IFERROR(E105/E$28,0)</f>
        <v>0.22091375811212646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22928.821055837783</v>
      </c>
      <c r="D107" s="106">
        <f>IFERROR(C107/C$28,0)</f>
        <v>8.3988355515889318E-2</v>
      </c>
      <c r="E107" s="105">
        <f>E28-E33-E46-E105</f>
        <v>27371.824013913545</v>
      </c>
      <c r="F107" s="106">
        <f>IFERROR(E107/E$28,0)</f>
        <v>9.0038894782610346E-2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13969.410000000002</v>
      </c>
      <c r="D111" s="103">
        <f t="shared" ref="D111:D116" si="39">IFERROR(C111/C$28,0)</f>
        <v>5.1170000000000007E-2</v>
      </c>
      <c r="E111" s="102">
        <f>E59</f>
        <v>15555.680000000002</v>
      </c>
      <c r="F111" s="103">
        <f t="shared" ref="F111:F116" si="40">IFERROR(E111/E$28,0)</f>
        <v>5.1170000000000007E-2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13969.410000000002</v>
      </c>
      <c r="D116" s="106">
        <f t="shared" si="39"/>
        <v>5.1170000000000007E-2</v>
      </c>
      <c r="E116" s="108">
        <f>SUM(E111:E115)</f>
        <v>15555.680000000002</v>
      </c>
      <c r="F116" s="106">
        <f t="shared" si="40"/>
        <v>5.1170000000000007E-2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2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Misha's Cupcakes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436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209</v>
      </c>
      <c r="D8" s="38"/>
      <c r="E8" s="134">
        <f>+C8</f>
        <v>209</v>
      </c>
      <c r="F8" s="38"/>
      <c r="G8" s="134">
        <f>+E8</f>
        <v>209</v>
      </c>
      <c r="H8" s="38"/>
      <c r="I8" s="134">
        <f>+G8</f>
        <v>209</v>
      </c>
      <c r="J8" s="38"/>
      <c r="K8" s="134">
        <f>+I8</f>
        <v>209</v>
      </c>
      <c r="L8" s="38"/>
      <c r="M8" s="134">
        <f>+K8</f>
        <v>209</v>
      </c>
      <c r="N8" s="38"/>
      <c r="O8" s="134">
        <f>+M8</f>
        <v>209</v>
      </c>
      <c r="P8" s="38"/>
      <c r="Q8" s="134">
        <f>+O8</f>
        <v>209</v>
      </c>
      <c r="R8" s="38"/>
      <c r="S8" s="134">
        <f>+Q8</f>
        <v>209</v>
      </c>
      <c r="T8" s="38"/>
      <c r="U8" s="134">
        <f>+S8</f>
        <v>209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f>C12*C10*C8</f>
        <v>0</v>
      </c>
      <c r="D14" s="38"/>
      <c r="E14" s="150">
        <f>E12*E10*E8</f>
        <v>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0</v>
      </c>
      <c r="F19" s="103">
        <f>IFERROR(E19/E$28,0)</f>
        <v>0</v>
      </c>
      <c r="G19" s="246">
        <v>0</v>
      </c>
      <c r="H19" s="103">
        <f>IFERROR(G19/G$28,0)</f>
        <v>0</v>
      </c>
      <c r="I19" s="246">
        <v>0</v>
      </c>
      <c r="J19" s="103">
        <f>IFERROR(I19/I$28,0)</f>
        <v>0</v>
      </c>
      <c r="K19" s="246">
        <v>0</v>
      </c>
      <c r="L19" s="103">
        <f>IFERROR(K19/K$28,0)</f>
        <v>0</v>
      </c>
      <c r="M19" s="246">
        <v>0</v>
      </c>
      <c r="N19" s="103">
        <f>IFERROR(M19/M$28,0)</f>
        <v>0</v>
      </c>
      <c r="O19" s="246">
        <v>0</v>
      </c>
      <c r="P19" s="103">
        <f>IFERROR(O19/O$28,0)</f>
        <v>0</v>
      </c>
      <c r="Q19" s="246">
        <v>0</v>
      </c>
      <c r="R19" s="103">
        <f>IFERROR(Q19/Q$28,0)</f>
        <v>0</v>
      </c>
      <c r="S19" s="246">
        <v>0</v>
      </c>
      <c r="T19" s="103">
        <f>IFERROR(S19/S$28,0)</f>
        <v>0</v>
      </c>
      <c r="U19" s="24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447</v>
      </c>
      <c r="B27" s="50"/>
      <c r="C27" s="137">
        <v>48000</v>
      </c>
      <c r="D27" s="103">
        <f t="shared" si="0"/>
        <v>1</v>
      </c>
      <c r="E27" s="137">
        <v>50400</v>
      </c>
      <c r="F27" s="103">
        <f t="shared" si="1"/>
        <v>1</v>
      </c>
      <c r="G27" s="137">
        <v>51408</v>
      </c>
      <c r="H27" s="103">
        <f t="shared" si="2"/>
        <v>1</v>
      </c>
      <c r="I27" s="137">
        <v>52436.160000000003</v>
      </c>
      <c r="J27" s="103">
        <f t="shared" si="3"/>
        <v>1</v>
      </c>
      <c r="K27" s="137">
        <v>53484.883200000004</v>
      </c>
      <c r="L27" s="103">
        <f t="shared" si="4"/>
        <v>1</v>
      </c>
      <c r="M27" s="137">
        <v>54554.580864000003</v>
      </c>
      <c r="N27" s="103">
        <f t="shared" si="5"/>
        <v>1</v>
      </c>
      <c r="O27" s="137">
        <v>55645.672481280002</v>
      </c>
      <c r="P27" s="103">
        <f t="shared" si="6"/>
        <v>1</v>
      </c>
      <c r="Q27" s="137">
        <v>56758.585930905603</v>
      </c>
      <c r="R27" s="103">
        <f t="shared" si="7"/>
        <v>1</v>
      </c>
      <c r="S27" s="137">
        <v>57893.757649523715</v>
      </c>
      <c r="T27" s="103">
        <f t="shared" si="8"/>
        <v>1</v>
      </c>
      <c r="U27" s="137">
        <v>59051.632802514192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48000</v>
      </c>
      <c r="D28" s="106">
        <f t="shared" si="0"/>
        <v>1</v>
      </c>
      <c r="E28" s="105">
        <f>SUM(E19:E27)</f>
        <v>50400</v>
      </c>
      <c r="F28" s="106">
        <f t="shared" si="1"/>
        <v>1</v>
      </c>
      <c r="G28" s="105">
        <f>SUM(G19:G27)</f>
        <v>51408</v>
      </c>
      <c r="H28" s="106">
        <f t="shared" si="2"/>
        <v>1</v>
      </c>
      <c r="I28" s="105">
        <f>SUM(I19:I27)</f>
        <v>52436.160000000003</v>
      </c>
      <c r="J28" s="106">
        <f t="shared" si="3"/>
        <v>1</v>
      </c>
      <c r="K28" s="105">
        <f>SUM(K19:K27)</f>
        <v>53484.883200000004</v>
      </c>
      <c r="L28" s="106">
        <f t="shared" si="4"/>
        <v>1</v>
      </c>
      <c r="M28" s="105">
        <f>SUM(M19:M27)</f>
        <v>54554.580864000003</v>
      </c>
      <c r="N28" s="106">
        <f t="shared" si="5"/>
        <v>1</v>
      </c>
      <c r="O28" s="105">
        <f>SUM(O19:O27)</f>
        <v>55645.672481280002</v>
      </c>
      <c r="P28" s="106">
        <f t="shared" si="6"/>
        <v>1</v>
      </c>
      <c r="Q28" s="105">
        <f>SUM(Q19:Q27)</f>
        <v>56758.585930905603</v>
      </c>
      <c r="R28" s="106">
        <f t="shared" si="7"/>
        <v>1</v>
      </c>
      <c r="S28" s="105">
        <f>SUM(S19:S27)</f>
        <v>57893.757649523715</v>
      </c>
      <c r="T28" s="106">
        <f t="shared" si="8"/>
        <v>1</v>
      </c>
      <c r="U28" s="105">
        <f>SUM(U19:U27)</f>
        <v>59051.632802514192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4800</v>
      </c>
      <c r="D59" s="103">
        <f t="shared" si="20"/>
        <v>0.1</v>
      </c>
      <c r="E59" s="216">
        <v>5040</v>
      </c>
      <c r="F59" s="103">
        <f t="shared" si="21"/>
        <v>0.1</v>
      </c>
      <c r="G59" s="216">
        <v>5140.8</v>
      </c>
      <c r="H59" s="103">
        <f t="shared" si="22"/>
        <v>0.1</v>
      </c>
      <c r="I59" s="216">
        <v>5243.6160000000009</v>
      </c>
      <c r="J59" s="103">
        <f t="shared" si="23"/>
        <v>0.1</v>
      </c>
      <c r="K59" s="216">
        <v>5348.4883200000004</v>
      </c>
      <c r="L59" s="103">
        <f t="shared" si="24"/>
        <v>0.1</v>
      </c>
      <c r="M59" s="216">
        <v>5455.4580864000009</v>
      </c>
      <c r="N59" s="103">
        <f t="shared" si="25"/>
        <v>0.1</v>
      </c>
      <c r="O59" s="216">
        <v>5564.5672481280008</v>
      </c>
      <c r="P59" s="103">
        <f t="shared" si="26"/>
        <v>0.1</v>
      </c>
      <c r="Q59" s="216">
        <v>5675.858593090561</v>
      </c>
      <c r="R59" s="103">
        <f t="shared" si="27"/>
        <v>0.10000000000000002</v>
      </c>
      <c r="S59" s="216">
        <v>5789.3757649523723</v>
      </c>
      <c r="T59" s="103">
        <f t="shared" si="28"/>
        <v>0.10000000000000002</v>
      </c>
      <c r="U59" s="216">
        <v>5905.1632802514196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4800</v>
      </c>
      <c r="D105" s="106">
        <f t="shared" si="30"/>
        <v>0.1</v>
      </c>
      <c r="E105" s="105">
        <f>SUM(E52:E104)</f>
        <v>5040</v>
      </c>
      <c r="F105" s="106">
        <f t="shared" si="21"/>
        <v>0.1</v>
      </c>
      <c r="G105" s="105">
        <f>SUM(G52:G104)</f>
        <v>5140.8</v>
      </c>
      <c r="H105" s="106">
        <f t="shared" si="22"/>
        <v>0.1</v>
      </c>
      <c r="I105" s="105">
        <f>SUM(I52:I104)</f>
        <v>5243.6160000000009</v>
      </c>
      <c r="J105" s="106">
        <f t="shared" si="23"/>
        <v>0.1</v>
      </c>
      <c r="K105" s="105">
        <f>SUM(K52:K104)</f>
        <v>5348.4883200000004</v>
      </c>
      <c r="L105" s="106">
        <f t="shared" si="24"/>
        <v>0.1</v>
      </c>
      <c r="M105" s="105">
        <f>SUM(M52:M104)</f>
        <v>5455.4580864000009</v>
      </c>
      <c r="N105" s="106">
        <f t="shared" si="25"/>
        <v>0.1</v>
      </c>
      <c r="O105" s="105">
        <f>SUM(O52:O104)</f>
        <v>5564.5672481280008</v>
      </c>
      <c r="P105" s="106">
        <f t="shared" si="26"/>
        <v>0.1</v>
      </c>
      <c r="Q105" s="105">
        <f>SUM(Q52:Q104)</f>
        <v>5675.858593090561</v>
      </c>
      <c r="R105" s="106">
        <f t="shared" si="27"/>
        <v>0.10000000000000002</v>
      </c>
      <c r="S105" s="105">
        <f>SUM(S52:S104)</f>
        <v>5789.3757649523723</v>
      </c>
      <c r="T105" s="106">
        <f t="shared" si="28"/>
        <v>0.10000000000000002</v>
      </c>
      <c r="U105" s="105">
        <f>SUM(U52:U104)</f>
        <v>5905.1632802514196</v>
      </c>
      <c r="V105" s="106">
        <f t="shared" si="29"/>
        <v>0.1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43200</v>
      </c>
      <c r="D107" s="106">
        <f>IFERROR(C107/C$28,0)</f>
        <v>0.9</v>
      </c>
      <c r="E107" s="105">
        <f>E28-E33-E46-E105</f>
        <v>45360</v>
      </c>
      <c r="F107" s="106">
        <f>IFERROR(E107/E$28,0)</f>
        <v>0.9</v>
      </c>
      <c r="G107" s="105">
        <f>G28-G33-G46-G105</f>
        <v>46267.199999999997</v>
      </c>
      <c r="H107" s="106">
        <f>IFERROR(G107/G$28,0)</f>
        <v>0.89999999999999991</v>
      </c>
      <c r="I107" s="105">
        <f>I28-I33-I46-I105</f>
        <v>47192.544000000002</v>
      </c>
      <c r="J107" s="106">
        <f>IFERROR(I107/I$28,0)</f>
        <v>0.9</v>
      </c>
      <c r="K107" s="105">
        <f>K28-K33-K46-K105</f>
        <v>48136.394880000007</v>
      </c>
      <c r="L107" s="106">
        <f>IFERROR(K107/K$28,0)</f>
        <v>0.9</v>
      </c>
      <c r="M107" s="105">
        <f>M28-M33-M46-M105</f>
        <v>49099.122777600001</v>
      </c>
      <c r="N107" s="106">
        <f>IFERROR(M107/M$28,0)</f>
        <v>0.9</v>
      </c>
      <c r="O107" s="105">
        <f>O28-O33-O46-O105</f>
        <v>50081.105233152004</v>
      </c>
      <c r="P107" s="106">
        <f>IFERROR(O107/O$28,0)</f>
        <v>0.9</v>
      </c>
      <c r="Q107" s="105">
        <f>Q28-Q33-Q46-Q105</f>
        <v>51082.727337815042</v>
      </c>
      <c r="R107" s="106">
        <f>IFERROR(Q107/Q$28,0)</f>
        <v>0.9</v>
      </c>
      <c r="S107" s="105">
        <f>S28-S33-S46-S105</f>
        <v>52104.381884571339</v>
      </c>
      <c r="T107" s="106">
        <f>IFERROR(S107/S$28,0)</f>
        <v>0.89999999999999991</v>
      </c>
      <c r="U107" s="105">
        <f>U28-U33-U46-U105</f>
        <v>53146.469522262771</v>
      </c>
      <c r="V107" s="106">
        <f>IFERROR(U107/U$28,0)</f>
        <v>0.89999999999999991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4800</v>
      </c>
      <c r="D111" s="103">
        <f t="shared" ref="D111:D116" si="31">IFERROR(C111/C$28,0)</f>
        <v>0.1</v>
      </c>
      <c r="E111" s="102">
        <f>E59</f>
        <v>5040</v>
      </c>
      <c r="F111" s="103">
        <f t="shared" ref="F111:F116" si="32">IFERROR(E111/E$28,0)</f>
        <v>0.1</v>
      </c>
      <c r="G111" s="102">
        <f>G59</f>
        <v>5140.8</v>
      </c>
      <c r="H111" s="103">
        <f t="shared" ref="H111:H116" si="33">IFERROR(G111/G$28,0)</f>
        <v>0.1</v>
      </c>
      <c r="I111" s="102">
        <f>I59</f>
        <v>5243.6160000000009</v>
      </c>
      <c r="J111" s="103">
        <f t="shared" ref="J111:J116" si="34">IFERROR(I111/I$28,0)</f>
        <v>0.1</v>
      </c>
      <c r="K111" s="102">
        <f>K59</f>
        <v>5348.4883200000004</v>
      </c>
      <c r="L111" s="103">
        <f t="shared" ref="L111:L116" si="35">IFERROR(K111/K$28,0)</f>
        <v>0.1</v>
      </c>
      <c r="M111" s="102">
        <f>M59</f>
        <v>5455.4580864000009</v>
      </c>
      <c r="N111" s="103">
        <f t="shared" ref="N111:N116" si="36">IFERROR(M111/M$28,0)</f>
        <v>0.1</v>
      </c>
      <c r="O111" s="102">
        <f>O59</f>
        <v>5564.5672481280008</v>
      </c>
      <c r="P111" s="103">
        <f t="shared" ref="P111:P116" si="37">IFERROR(O111/O$28,0)</f>
        <v>0.1</v>
      </c>
      <c r="Q111" s="102">
        <f>Q59</f>
        <v>5675.858593090561</v>
      </c>
      <c r="R111" s="103">
        <f t="shared" ref="R111:R116" si="38">IFERROR(Q111/Q$28,0)</f>
        <v>0.10000000000000002</v>
      </c>
      <c r="S111" s="102">
        <f>S59</f>
        <v>5789.3757649523723</v>
      </c>
      <c r="T111" s="103">
        <f t="shared" ref="T111:T116" si="39">IFERROR(S111/S$28,0)</f>
        <v>0.10000000000000002</v>
      </c>
      <c r="U111" s="102">
        <f>U59</f>
        <v>5905.1632802514196</v>
      </c>
      <c r="V111" s="103">
        <f t="shared" ref="V111:V116" si="40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4800</v>
      </c>
      <c r="D116" s="106">
        <f t="shared" si="31"/>
        <v>0.1</v>
      </c>
      <c r="E116" s="108">
        <f>SUM(E111:E115)</f>
        <v>5040</v>
      </c>
      <c r="F116" s="106">
        <f t="shared" si="32"/>
        <v>0.1</v>
      </c>
      <c r="G116" s="108">
        <f>SUM(G111:G115)</f>
        <v>5140.8</v>
      </c>
      <c r="H116" s="106">
        <f t="shared" si="33"/>
        <v>0.1</v>
      </c>
      <c r="I116" s="108">
        <f>SUM(I111:I115)</f>
        <v>5243.6160000000009</v>
      </c>
      <c r="J116" s="106">
        <f t="shared" si="34"/>
        <v>0.1</v>
      </c>
      <c r="K116" s="108">
        <f>SUM(K111:K115)</f>
        <v>5348.4883200000004</v>
      </c>
      <c r="L116" s="106">
        <f t="shared" si="35"/>
        <v>0.1</v>
      </c>
      <c r="M116" s="108">
        <f>SUM(M111:M115)</f>
        <v>5455.4580864000009</v>
      </c>
      <c r="N116" s="106">
        <f t="shared" si="36"/>
        <v>0.1</v>
      </c>
      <c r="O116" s="108">
        <f>SUM(O111:O115)</f>
        <v>5564.5672481280008</v>
      </c>
      <c r="P116" s="106">
        <f t="shared" si="37"/>
        <v>0.1</v>
      </c>
      <c r="Q116" s="108">
        <f>SUM(Q111:Q115)</f>
        <v>5675.858593090561</v>
      </c>
      <c r="R116" s="106">
        <f t="shared" si="38"/>
        <v>0.10000000000000002</v>
      </c>
      <c r="S116" s="108">
        <f>SUM(S111:S115)</f>
        <v>5789.3757649523723</v>
      </c>
      <c r="T116" s="106">
        <f t="shared" si="39"/>
        <v>0.10000000000000002</v>
      </c>
      <c r="U116" s="108">
        <f>SUM(U111:U115)</f>
        <v>5905.1632802514196</v>
      </c>
      <c r="V116" s="106">
        <f t="shared" si="40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3"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217</v>
      </c>
      <c r="H2" s="47"/>
      <c r="I2" s="47"/>
      <c r="J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Sergio's Cuban Café &amp; Grill (Parking Garage 5)</v>
      </c>
      <c r="H3" s="141"/>
      <c r="I3" s="141"/>
      <c r="J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J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271</v>
      </c>
      <c r="D8" s="38"/>
      <c r="E8" s="134">
        <f>+C8</f>
        <v>271</v>
      </c>
      <c r="F8" s="38"/>
      <c r="G8" s="134">
        <f>+E8</f>
        <v>271</v>
      </c>
      <c r="H8" s="38"/>
      <c r="I8" s="134">
        <f>+G8</f>
        <v>271</v>
      </c>
      <c r="J8" s="38"/>
      <c r="K8" s="134">
        <f>+I8</f>
        <v>271</v>
      </c>
      <c r="L8" s="38"/>
      <c r="M8" s="134">
        <f>+K8</f>
        <v>271</v>
      </c>
      <c r="N8" s="38"/>
      <c r="O8" s="134">
        <f>+M8</f>
        <v>271</v>
      </c>
      <c r="P8" s="38"/>
      <c r="Q8" s="134">
        <f>+O8</f>
        <v>271</v>
      </c>
      <c r="R8" s="38"/>
      <c r="S8" s="134">
        <f>+Q8</f>
        <v>271</v>
      </c>
      <c r="T8" s="38"/>
      <c r="U8" s="134">
        <f>+S8</f>
        <v>271</v>
      </c>
      <c r="V8" s="38"/>
    </row>
    <row r="9" spans="1:22" ht="12.75" customHeight="1" x14ac:dyDescent="0.3">
      <c r="A9" s="38"/>
      <c r="B9" s="3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442.80442804428043</v>
      </c>
      <c r="D10" s="248"/>
      <c r="E10" s="247">
        <v>636.07807392814959</v>
      </c>
      <c r="F10" s="248"/>
      <c r="G10" s="247">
        <v>639.88949413303658</v>
      </c>
      <c r="H10" s="248"/>
      <c r="I10" s="247">
        <v>643.73388951280822</v>
      </c>
      <c r="J10" s="248"/>
      <c r="K10" s="247">
        <v>647.61149916223576</v>
      </c>
      <c r="L10" s="248"/>
      <c r="M10" s="247">
        <v>651.52256468658811</v>
      </c>
      <c r="N10" s="248"/>
      <c r="O10" s="247">
        <v>655.46733021496391</v>
      </c>
      <c r="P10" s="248"/>
      <c r="Q10" s="247">
        <v>659.44604241393415</v>
      </c>
      <c r="R10" s="248"/>
      <c r="S10" s="247">
        <v>663.45895050149181</v>
      </c>
      <c r="T10" s="38"/>
      <c r="U10" s="247">
        <v>666.90549050409697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7.5</v>
      </c>
      <c r="D12" s="38"/>
      <c r="E12" s="135">
        <v>7.53</v>
      </c>
      <c r="F12" s="38"/>
      <c r="G12" s="135">
        <v>7.56</v>
      </c>
      <c r="H12" s="38"/>
      <c r="I12" s="135">
        <v>7.59</v>
      </c>
      <c r="J12" s="38"/>
      <c r="K12" s="135">
        <v>7.62</v>
      </c>
      <c r="L12" s="38"/>
      <c r="M12" s="135">
        <v>7.65</v>
      </c>
      <c r="N12" s="38"/>
      <c r="O12" s="135">
        <v>7.68</v>
      </c>
      <c r="P12" s="38"/>
      <c r="Q12" s="135">
        <v>7.71</v>
      </c>
      <c r="R12" s="38"/>
      <c r="S12" s="135">
        <v>7.74</v>
      </c>
      <c r="T12" s="38"/>
      <c r="U12" s="135">
        <v>7.7770000000000001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900000</v>
      </c>
      <c r="D14" s="245"/>
      <c r="E14" s="243">
        <v>1298000</v>
      </c>
      <c r="F14" s="245"/>
      <c r="G14" s="243">
        <f>E14*1.01</f>
        <v>1310980</v>
      </c>
      <c r="H14" s="245"/>
      <c r="I14" s="243">
        <f>G14*1.01</f>
        <v>1324089.8</v>
      </c>
      <c r="J14" s="245"/>
      <c r="K14" s="243">
        <f>I14*1.01</f>
        <v>1337330.6980000001</v>
      </c>
      <c r="L14" s="245"/>
      <c r="M14" s="243">
        <f>K14*1.01</f>
        <v>1350704.0049800002</v>
      </c>
      <c r="N14" s="245"/>
      <c r="O14" s="243">
        <f>M14*1.01</f>
        <v>1364211.0450298002</v>
      </c>
      <c r="P14" s="245"/>
      <c r="Q14" s="243">
        <f>O14*1.01</f>
        <v>1377853.1554800982</v>
      </c>
      <c r="R14" s="245"/>
      <c r="S14" s="243">
        <f>Q14*1.01</f>
        <v>1391631.6870348991</v>
      </c>
      <c r="T14" s="245"/>
      <c r="U14" s="243">
        <f>S14*1.01</f>
        <v>1405548.0039052481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788580</v>
      </c>
      <c r="D19" s="103">
        <f>IFERROR(C19/C$28,0)</f>
        <v>0.87619999999999998</v>
      </c>
      <c r="E19" s="246">
        <v>606555.39999999991</v>
      </c>
      <c r="F19" s="103">
        <f>IFERROR(E19/E$28,0)</f>
        <v>0.46729999999999994</v>
      </c>
      <c r="G19" s="246">
        <v>605706.50799999991</v>
      </c>
      <c r="H19" s="103">
        <f>IFERROR(G19/G$28,0)</f>
        <v>0.46202574257425738</v>
      </c>
      <c r="I19" s="246">
        <v>604710.83815999993</v>
      </c>
      <c r="J19" s="103">
        <f>IFERROR(I19/I$28,0)</f>
        <v>0.45669926477796285</v>
      </c>
      <c r="K19" s="246">
        <v>603564.1569232</v>
      </c>
      <c r="L19" s="103">
        <f>IFERROR(K19/K$28,0)</f>
        <v>0.45132004957774474</v>
      </c>
      <c r="M19" s="246">
        <v>602262.1330816641</v>
      </c>
      <c r="N19" s="103">
        <f>IFERROR(M19/M$28,0)</f>
        <v>0.44588757482108876</v>
      </c>
      <c r="O19" s="246">
        <v>600800.33569349733</v>
      </c>
      <c r="P19" s="103">
        <f>IFERROR(O19/O$28,0)</f>
        <v>0.44040131318565401</v>
      </c>
      <c r="Q19" s="246">
        <v>599174.23195706937</v>
      </c>
      <c r="R19" s="103">
        <f>IFERROR(Q19/Q$28,0)</f>
        <v>0.43486073212808624</v>
      </c>
      <c r="S19" s="246">
        <v>597379.18504140968</v>
      </c>
      <c r="T19" s="103">
        <f>IFERROR(S19/S$28,0)</f>
        <v>0.4292652938323247</v>
      </c>
      <c r="U19" s="246">
        <v>595410.45187188883</v>
      </c>
      <c r="V19" s="103">
        <f>IFERROR(U19/U$28,0)</f>
        <v>0.42361445515739715</v>
      </c>
    </row>
    <row r="20" spans="1:24" ht="12.75" customHeight="1" x14ac:dyDescent="0.3">
      <c r="A20" s="38" t="s">
        <v>238</v>
      </c>
      <c r="B20" s="50"/>
      <c r="C20" s="136">
        <v>111420</v>
      </c>
      <c r="D20" s="103">
        <f>IFERROR(C20/C$28,0)</f>
        <v>0.12379999999999999</v>
      </c>
      <c r="E20" s="136">
        <v>691444.60000000009</v>
      </c>
      <c r="F20" s="103">
        <f>IFERROR(E20/E$28,0)</f>
        <v>0.53270000000000006</v>
      </c>
      <c r="G20" s="136">
        <v>705273.49200000009</v>
      </c>
      <c r="H20" s="103">
        <f>IFERROR(G20/G$28,0)</f>
        <v>0.53797425742574267</v>
      </c>
      <c r="I20" s="136">
        <v>719378.96184000012</v>
      </c>
      <c r="J20" s="103">
        <f>IFERROR(I20/I$28,0)</f>
        <v>0.54330073522203715</v>
      </c>
      <c r="K20" s="136">
        <v>733766.54107680009</v>
      </c>
      <c r="L20" s="103">
        <f>IFERROR(K20/K$28,0)</f>
        <v>0.54867995042225526</v>
      </c>
      <c r="M20" s="136">
        <v>748441.8718983361</v>
      </c>
      <c r="N20" s="103">
        <f>IFERROR(M20/M$28,0)</f>
        <v>0.55411242517891124</v>
      </c>
      <c r="O20" s="136">
        <v>763410.70933630283</v>
      </c>
      <c r="P20" s="103">
        <f>IFERROR(O20/O$28,0)</f>
        <v>0.55959868681434599</v>
      </c>
      <c r="Q20" s="136">
        <v>778678.92352302885</v>
      </c>
      <c r="R20" s="103">
        <f>IFERROR(Q20/Q$28,0)</f>
        <v>0.56513926787191371</v>
      </c>
      <c r="S20" s="136">
        <v>794252.50199348945</v>
      </c>
      <c r="T20" s="103">
        <f>IFERROR(S20/S$28,0)</f>
        <v>0.5707347061676753</v>
      </c>
      <c r="U20" s="136">
        <v>810137.5520333593</v>
      </c>
      <c r="V20" s="103">
        <f>IFERROR(U20/U$28,0)</f>
        <v>0.57638554484260285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900000</v>
      </c>
      <c r="D28" s="106">
        <f t="shared" si="0"/>
        <v>1</v>
      </c>
      <c r="E28" s="105">
        <f>SUM(E19:E27)</f>
        <v>1298000</v>
      </c>
      <c r="F28" s="106">
        <f t="shared" si="1"/>
        <v>1</v>
      </c>
      <c r="G28" s="105">
        <f>SUM(G19:G27)</f>
        <v>1310980</v>
      </c>
      <c r="H28" s="106">
        <f t="shared" si="2"/>
        <v>1</v>
      </c>
      <c r="I28" s="105">
        <f>SUM(I19:I27)</f>
        <v>1324089.8</v>
      </c>
      <c r="J28" s="106">
        <f t="shared" si="3"/>
        <v>1</v>
      </c>
      <c r="K28" s="105">
        <f>SUM(K19:K27)</f>
        <v>1337330.6980000001</v>
      </c>
      <c r="L28" s="106">
        <f t="shared" si="4"/>
        <v>1</v>
      </c>
      <c r="M28" s="105">
        <f>SUM(M19:M27)</f>
        <v>1350704.0049800002</v>
      </c>
      <c r="N28" s="106">
        <f t="shared" si="5"/>
        <v>1</v>
      </c>
      <c r="O28" s="105">
        <f>SUM(O19:O27)</f>
        <v>1364211.0450298002</v>
      </c>
      <c r="P28" s="106">
        <f t="shared" si="6"/>
        <v>1</v>
      </c>
      <c r="Q28" s="105">
        <f>SUM(Q19:Q27)</f>
        <v>1377853.1554800982</v>
      </c>
      <c r="R28" s="106">
        <f t="shared" si="7"/>
        <v>1</v>
      </c>
      <c r="S28" s="105">
        <f>SUM(S19:S27)</f>
        <v>1391631.6870348991</v>
      </c>
      <c r="T28" s="106">
        <f t="shared" si="8"/>
        <v>1</v>
      </c>
      <c r="U28" s="105">
        <f>SUM(U19:U27)</f>
        <v>1405548.0039052481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306000</v>
      </c>
      <c r="D31" s="103">
        <f>IFERROR(C31/C$28,0)</f>
        <v>0.34</v>
      </c>
      <c r="E31" s="216">
        <v>441320.00000000006</v>
      </c>
      <c r="F31" s="103">
        <f>IFERROR(E31/E$28,0)</f>
        <v>0.34</v>
      </c>
      <c r="G31" s="216">
        <v>445733.2</v>
      </c>
      <c r="H31" s="103">
        <f>IFERROR(G31/G$28,0)</f>
        <v>0.34</v>
      </c>
      <c r="I31" s="216">
        <v>450190.53200000006</v>
      </c>
      <c r="J31" s="103">
        <f>IFERROR(I31/I$28,0)</f>
        <v>0.34</v>
      </c>
      <c r="K31" s="216">
        <v>454692.43732000008</v>
      </c>
      <c r="L31" s="103">
        <f>IFERROR(K31/K$28,0)</f>
        <v>0.34</v>
      </c>
      <c r="M31" s="216">
        <v>459239.36169320007</v>
      </c>
      <c r="N31" s="103">
        <f>IFERROR(M31/M$28,0)</f>
        <v>0.34</v>
      </c>
      <c r="O31" s="216">
        <v>463831.75531013211</v>
      </c>
      <c r="P31" s="103">
        <f>IFERROR(O31/O$28,0)</f>
        <v>0.34</v>
      </c>
      <c r="Q31" s="216">
        <v>468470.07286323345</v>
      </c>
      <c r="R31" s="103">
        <f>IFERROR(Q31/Q$28,0)</f>
        <v>0.34</v>
      </c>
      <c r="S31" s="216">
        <v>473154.77359186573</v>
      </c>
      <c r="T31" s="103">
        <f>IFERROR(S31/S$28,0)</f>
        <v>0.34</v>
      </c>
      <c r="U31" s="216">
        <v>477886.32132778439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306000</v>
      </c>
      <c r="D33" s="106">
        <f>IFERROR(C33/C$28,0)</f>
        <v>0.34</v>
      </c>
      <c r="E33" s="105">
        <f>SUM(E31:E32)</f>
        <v>441320.00000000006</v>
      </c>
      <c r="F33" s="106">
        <f>IFERROR(E33/E$28,0)</f>
        <v>0.34</v>
      </c>
      <c r="G33" s="105">
        <f>SUM(G31:G32)</f>
        <v>445733.2</v>
      </c>
      <c r="H33" s="106">
        <f>IFERROR(G33/G$28,0)</f>
        <v>0.34</v>
      </c>
      <c r="I33" s="105">
        <f>SUM(I31:I32)</f>
        <v>450190.53200000006</v>
      </c>
      <c r="J33" s="106">
        <f>IFERROR(I33/I$28,0)</f>
        <v>0.34</v>
      </c>
      <c r="K33" s="105">
        <f>SUM(K31:K32)</f>
        <v>454692.43732000008</v>
      </c>
      <c r="L33" s="106">
        <f>IFERROR(K33/K$28,0)</f>
        <v>0.34</v>
      </c>
      <c r="M33" s="105">
        <f>SUM(M31:M32)</f>
        <v>459239.36169320007</v>
      </c>
      <c r="N33" s="106">
        <f>IFERROR(M33/M$28,0)</f>
        <v>0.34</v>
      </c>
      <c r="O33" s="105">
        <f>SUM(O31:O32)</f>
        <v>463831.75531013211</v>
      </c>
      <c r="P33" s="106">
        <f>IFERROR(O33/O$28,0)</f>
        <v>0.34</v>
      </c>
      <c r="Q33" s="105">
        <f>SUM(Q31:Q32)</f>
        <v>468470.07286323345</v>
      </c>
      <c r="R33" s="106">
        <f>IFERROR(Q33/Q$28,0)</f>
        <v>0.34</v>
      </c>
      <c r="S33" s="105">
        <f>SUM(S31:S32)</f>
        <v>473154.77359186573</v>
      </c>
      <c r="T33" s="106">
        <f>IFERROR(S33/S$28,0)</f>
        <v>0.34</v>
      </c>
      <c r="U33" s="105">
        <f>SUM(U31:U32)</f>
        <v>477886.32132778439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>
        <v>0</v>
      </c>
      <c r="F36" s="103">
        <f t="shared" ref="F36:F46" si="11">IFERROR(E36/E$28,0)</f>
        <v>0</v>
      </c>
      <c r="G36" s="216">
        <v>0</v>
      </c>
      <c r="H36" s="103">
        <f t="shared" ref="H36:H46" si="12">IFERROR(G36/G$28,0)</f>
        <v>0</v>
      </c>
      <c r="I36" s="216">
        <v>0</v>
      </c>
      <c r="J36" s="103">
        <f t="shared" ref="J36:J46" si="13">IFERROR(I36/I$28,0)</f>
        <v>0</v>
      </c>
      <c r="K36" s="216">
        <v>0</v>
      </c>
      <c r="L36" s="103">
        <f t="shared" ref="L36:L46" si="14">IFERROR(K36/K$28,0)</f>
        <v>0</v>
      </c>
      <c r="M36" s="216">
        <v>0</v>
      </c>
      <c r="N36" s="103">
        <f t="shared" ref="N36:N46" si="15">IFERROR(M36/M$28,0)</f>
        <v>0</v>
      </c>
      <c r="O36" s="216">
        <v>0</v>
      </c>
      <c r="P36" s="103">
        <f t="shared" ref="P36:P46" si="16">IFERROR(O36/O$28,0)</f>
        <v>0</v>
      </c>
      <c r="Q36" s="216">
        <v>0</v>
      </c>
      <c r="R36" s="103">
        <f t="shared" ref="R36:R46" si="17">IFERROR(Q36/Q$28,0)</f>
        <v>0</v>
      </c>
      <c r="S36" s="216">
        <v>0</v>
      </c>
      <c r="T36" s="103">
        <f t="shared" ref="T36:T46" si="18">IFERROR(S36/S$28,0)</f>
        <v>0</v>
      </c>
      <c r="U36" s="216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57937</v>
      </c>
      <c r="D37" s="103">
        <f t="shared" si="10"/>
        <v>6.4374444444444442E-2</v>
      </c>
      <c r="E37" s="216">
        <v>64425.944000000003</v>
      </c>
      <c r="F37" s="103">
        <f t="shared" si="11"/>
        <v>4.9634779661016953E-2</v>
      </c>
      <c r="G37" s="216">
        <v>66680.852039999998</v>
      </c>
      <c r="H37" s="103">
        <f t="shared" si="12"/>
        <v>5.0863363315992616E-2</v>
      </c>
      <c r="I37" s="216">
        <v>68814.639305279998</v>
      </c>
      <c r="J37" s="103">
        <f t="shared" si="13"/>
        <v>5.197127816049938E-2</v>
      </c>
      <c r="K37" s="216">
        <v>70535.00528791199</v>
      </c>
      <c r="L37" s="103">
        <f t="shared" si="14"/>
        <v>5.2743128826249368E-2</v>
      </c>
      <c r="M37" s="216">
        <v>72298.380420109781</v>
      </c>
      <c r="N37" s="103">
        <f t="shared" si="15"/>
        <v>5.3526442620698604E-2</v>
      </c>
      <c r="O37" s="216">
        <v>74105.839930612521</v>
      </c>
      <c r="P37" s="103">
        <f t="shared" si="16"/>
        <v>5.4321389788332737E-2</v>
      </c>
      <c r="Q37" s="216">
        <v>75958.485928877824</v>
      </c>
      <c r="R37" s="103">
        <f t="shared" si="17"/>
        <v>5.5128143102020841E-2</v>
      </c>
      <c r="S37" s="216">
        <v>77857.448077099762</v>
      </c>
      <c r="T37" s="103">
        <f t="shared" si="18"/>
        <v>5.5946877900565697E-2</v>
      </c>
      <c r="U37" s="216">
        <v>79803.884279027247</v>
      </c>
      <c r="V37" s="103">
        <f t="shared" si="19"/>
        <v>5.6777772126811718E-2</v>
      </c>
    </row>
    <row r="38" spans="1:22" ht="12.75" customHeight="1" x14ac:dyDescent="0.3">
      <c r="A38" s="38" t="s">
        <v>24</v>
      </c>
      <c r="B38" s="50"/>
      <c r="C38" s="216">
        <v>0</v>
      </c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58026</v>
      </c>
      <c r="D39" s="103">
        <f t="shared" si="10"/>
        <v>6.4473333333333327E-2</v>
      </c>
      <c r="E39" s="216">
        <v>64524.912000000004</v>
      </c>
      <c r="F39" s="103">
        <f t="shared" si="11"/>
        <v>4.9711026194144844E-2</v>
      </c>
      <c r="G39" s="216">
        <v>66783.283920000002</v>
      </c>
      <c r="H39" s="103">
        <f t="shared" si="12"/>
        <v>5.0941497139544462E-2</v>
      </c>
      <c r="I39" s="216">
        <v>68920.349005440003</v>
      </c>
      <c r="J39" s="103">
        <f t="shared" si="13"/>
        <v>5.2051113908920678E-2</v>
      </c>
      <c r="K39" s="216">
        <v>70643.357730575997</v>
      </c>
      <c r="L39" s="103">
        <f t="shared" si="14"/>
        <v>5.2824150254102663E-2</v>
      </c>
      <c r="M39" s="216">
        <v>72409.441673840396</v>
      </c>
      <c r="N39" s="103">
        <f t="shared" si="15"/>
        <v>5.360866733708438E-2</v>
      </c>
      <c r="O39" s="216">
        <v>74219.677715686397</v>
      </c>
      <c r="P39" s="103">
        <f t="shared" si="16"/>
        <v>5.4404835663872761E-2</v>
      </c>
      <c r="Q39" s="216">
        <v>76075.169658578554</v>
      </c>
      <c r="R39" s="103">
        <f t="shared" si="17"/>
        <v>5.5212828272742154E-2</v>
      </c>
      <c r="S39" s="216">
        <v>77977.04890004301</v>
      </c>
      <c r="T39" s="103">
        <f t="shared" si="18"/>
        <v>5.6032820771842282E-2</v>
      </c>
      <c r="U39" s="216">
        <v>79926.475122544085</v>
      </c>
      <c r="V39" s="103">
        <f t="shared" si="19"/>
        <v>5.6864991377364692E-2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7184.1880000000001</v>
      </c>
      <c r="D41" s="103">
        <f t="shared" si="10"/>
        <v>7.9824311111111115E-3</v>
      </c>
      <c r="E41" s="216">
        <v>7988.8170560000008</v>
      </c>
      <c r="F41" s="103">
        <f t="shared" si="11"/>
        <v>6.1547126779661022E-3</v>
      </c>
      <c r="G41" s="216">
        <v>8268.4256529599988</v>
      </c>
      <c r="H41" s="103">
        <f t="shared" si="12"/>
        <v>6.3070570511830834E-3</v>
      </c>
      <c r="I41" s="216">
        <v>8533.0152738547204</v>
      </c>
      <c r="J41" s="103">
        <f t="shared" si="13"/>
        <v>6.444438491901924E-3</v>
      </c>
      <c r="K41" s="216">
        <v>8746.3406557010876</v>
      </c>
      <c r="L41" s="103">
        <f t="shared" si="14"/>
        <v>6.5401479744549218E-3</v>
      </c>
      <c r="M41" s="216">
        <v>8964.9991720936123</v>
      </c>
      <c r="N41" s="103">
        <f t="shared" si="15"/>
        <v>6.6372788849666259E-3</v>
      </c>
      <c r="O41" s="216">
        <v>9189.1241513959521</v>
      </c>
      <c r="P41" s="103">
        <f t="shared" si="16"/>
        <v>6.735852333753259E-3</v>
      </c>
      <c r="Q41" s="216">
        <v>9418.852255180851</v>
      </c>
      <c r="R41" s="103">
        <f t="shared" si="17"/>
        <v>6.8358897446505846E-3</v>
      </c>
      <c r="S41" s="216">
        <v>9654.3235615603699</v>
      </c>
      <c r="T41" s="103">
        <f t="shared" si="18"/>
        <v>6.9374128596701463E-3</v>
      </c>
      <c r="U41" s="216">
        <v>9895.6816505993793</v>
      </c>
      <c r="V41" s="103">
        <f t="shared" si="19"/>
        <v>7.0404437437246534E-3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9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10900.522000000001</v>
      </c>
      <c r="D45" s="103">
        <f t="shared" si="10"/>
        <v>1.2111691111111112E-2</v>
      </c>
      <c r="E45" s="219">
        <v>12121.380464</v>
      </c>
      <c r="F45" s="103">
        <f t="shared" si="11"/>
        <v>9.3385057503852075E-3</v>
      </c>
      <c r="G45" s="219">
        <v>12545.628780239998</v>
      </c>
      <c r="H45" s="103">
        <f t="shared" si="12"/>
        <v>9.5696568828204844E-3</v>
      </c>
      <c r="I45" s="219">
        <v>12947.088901207682</v>
      </c>
      <c r="J45" s="103">
        <f t="shared" si="13"/>
        <v>9.7781048545254878E-3</v>
      </c>
      <c r="K45" s="219">
        <v>13270.766123737871</v>
      </c>
      <c r="L45" s="103">
        <f t="shared" si="14"/>
        <v>9.9233242335530908E-3</v>
      </c>
      <c r="M45" s="219">
        <v>13602.535276831317</v>
      </c>
      <c r="N45" s="103">
        <f t="shared" si="15"/>
        <v>1.00707003360316E-2</v>
      </c>
      <c r="O45" s="219">
        <v>13942.598658752098</v>
      </c>
      <c r="P45" s="103">
        <f t="shared" si="16"/>
        <v>1.0220265192507317E-2</v>
      </c>
      <c r="Q45" s="219">
        <v>14291.163625220899</v>
      </c>
      <c r="R45" s="103">
        <f t="shared" si="17"/>
        <v>1.0372051309227722E-2</v>
      </c>
      <c r="S45" s="219">
        <v>14648.442715851419</v>
      </c>
      <c r="T45" s="103">
        <f t="shared" si="18"/>
        <v>1.0526091675206349E-2</v>
      </c>
      <c r="U45" s="219">
        <v>15014.653783747704</v>
      </c>
      <c r="V45" s="103">
        <f t="shared" si="19"/>
        <v>1.0682419769392581E-2</v>
      </c>
    </row>
    <row r="46" spans="1:22" ht="12.75" customHeight="1" x14ac:dyDescent="0.3">
      <c r="A46" s="26" t="s">
        <v>5</v>
      </c>
      <c r="B46" s="69"/>
      <c r="C46" s="105">
        <f>SUM(C36:C45)</f>
        <v>134047.71</v>
      </c>
      <c r="D46" s="106">
        <f t="shared" si="10"/>
        <v>0.14894189999999999</v>
      </c>
      <c r="E46" s="105">
        <f>SUM(E36:E45)</f>
        <v>149061.05351999999</v>
      </c>
      <c r="F46" s="106">
        <f t="shared" si="11"/>
        <v>0.11483902428351309</v>
      </c>
      <c r="G46" s="105">
        <f>SUM(G36:G45)</f>
        <v>154278.19039319997</v>
      </c>
      <c r="H46" s="106">
        <f t="shared" si="12"/>
        <v>0.11768157438954062</v>
      </c>
      <c r="I46" s="105">
        <f>SUM(I36:I45)</f>
        <v>159215.09248578243</v>
      </c>
      <c r="J46" s="106">
        <f t="shared" si="13"/>
        <v>0.12024493541584749</v>
      </c>
      <c r="K46" s="105">
        <f>SUM(K36:K45)</f>
        <v>163195.46979792695</v>
      </c>
      <c r="L46" s="106">
        <f t="shared" si="14"/>
        <v>0.12203075128836005</v>
      </c>
      <c r="M46" s="105">
        <f>SUM(M36:M45)</f>
        <v>167275.35654287512</v>
      </c>
      <c r="N46" s="106">
        <f t="shared" si="15"/>
        <v>0.12384308917878122</v>
      </c>
      <c r="O46" s="105">
        <f>SUM(O36:O45)</f>
        <v>171457.24045644698</v>
      </c>
      <c r="P46" s="106">
        <f t="shared" si="16"/>
        <v>0.12568234297846609</v>
      </c>
      <c r="Q46" s="105">
        <f>SUM(Q36:Q45)</f>
        <v>175743.67146785813</v>
      </c>
      <c r="R46" s="106">
        <f t="shared" si="17"/>
        <v>0.1275489124286413</v>
      </c>
      <c r="S46" s="105">
        <f>SUM(S36:S45)</f>
        <v>180137.26325455453</v>
      </c>
      <c r="T46" s="106">
        <f t="shared" si="18"/>
        <v>0.12944320320728445</v>
      </c>
      <c r="U46" s="105">
        <f>SUM(U36:U45)</f>
        <v>184640.6948359184</v>
      </c>
      <c r="V46" s="106">
        <f t="shared" si="19"/>
        <v>0.13136562701729362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630</v>
      </c>
      <c r="D54" s="103">
        <f t="shared" si="20"/>
        <v>6.9999999999999999E-4</v>
      </c>
      <c r="E54" s="216">
        <v>908.6</v>
      </c>
      <c r="F54" s="103">
        <f t="shared" si="21"/>
        <v>6.9999999999999999E-4</v>
      </c>
      <c r="G54" s="216">
        <v>917.68600000000004</v>
      </c>
      <c r="H54" s="103">
        <f t="shared" si="22"/>
        <v>6.9999999999999999E-4</v>
      </c>
      <c r="I54" s="216">
        <v>926.86286000000007</v>
      </c>
      <c r="J54" s="103">
        <f t="shared" si="23"/>
        <v>6.9999999999999999E-4</v>
      </c>
      <c r="K54" s="216">
        <v>936.13148860000001</v>
      </c>
      <c r="L54" s="103">
        <f t="shared" si="24"/>
        <v>6.9999999999999999E-4</v>
      </c>
      <c r="M54" s="216">
        <v>945.49280348600007</v>
      </c>
      <c r="N54" s="103">
        <f t="shared" si="25"/>
        <v>6.9999999999999999E-4</v>
      </c>
      <c r="O54" s="216">
        <v>954.94773152085997</v>
      </c>
      <c r="P54" s="103">
        <f t="shared" si="26"/>
        <v>6.9999999999999988E-4</v>
      </c>
      <c r="Q54" s="216">
        <v>964.49720883606858</v>
      </c>
      <c r="R54" s="103">
        <f t="shared" si="27"/>
        <v>6.9999999999999988E-4</v>
      </c>
      <c r="S54" s="216">
        <v>974.14218092442934</v>
      </c>
      <c r="T54" s="103">
        <f t="shared" si="28"/>
        <v>6.9999999999999999E-4</v>
      </c>
      <c r="U54" s="216">
        <v>983.88360273367357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63000.000000000007</v>
      </c>
      <c r="D55" s="103">
        <f t="shared" si="20"/>
        <v>7.0000000000000007E-2</v>
      </c>
      <c r="E55" s="216">
        <v>90860.000000000015</v>
      </c>
      <c r="F55" s="103">
        <f t="shared" si="21"/>
        <v>7.0000000000000007E-2</v>
      </c>
      <c r="G55" s="216">
        <v>91768.6</v>
      </c>
      <c r="H55" s="103">
        <f t="shared" si="22"/>
        <v>7.0000000000000007E-2</v>
      </c>
      <c r="I55" s="216">
        <v>92686.286000000007</v>
      </c>
      <c r="J55" s="103">
        <f t="shared" si="23"/>
        <v>7.0000000000000007E-2</v>
      </c>
      <c r="K55" s="216">
        <v>93613.148860000016</v>
      </c>
      <c r="L55" s="103">
        <f t="shared" si="24"/>
        <v>7.0000000000000007E-2</v>
      </c>
      <c r="M55" s="216">
        <v>94549.280348600019</v>
      </c>
      <c r="N55" s="103">
        <f t="shared" si="25"/>
        <v>7.0000000000000007E-2</v>
      </c>
      <c r="O55" s="216">
        <v>95494.773152086025</v>
      </c>
      <c r="P55" s="103">
        <f t="shared" si="26"/>
        <v>7.0000000000000007E-2</v>
      </c>
      <c r="Q55" s="216">
        <v>96449.720883606889</v>
      </c>
      <c r="R55" s="103">
        <f t="shared" si="27"/>
        <v>7.0000000000000007E-2</v>
      </c>
      <c r="S55" s="216">
        <v>97414.218092442956</v>
      </c>
      <c r="T55" s="103">
        <f t="shared" si="28"/>
        <v>7.0000000000000007E-2</v>
      </c>
      <c r="U55" s="216">
        <v>54932.237201599804</v>
      </c>
      <c r="V55" s="103">
        <f t="shared" si="29"/>
        <v>3.9082434074804419E-2</v>
      </c>
      <c r="X55" s="235"/>
    </row>
    <row r="56" spans="1:24" ht="12.75" customHeight="1" x14ac:dyDescent="0.3">
      <c r="A56" s="38" t="s">
        <v>88</v>
      </c>
      <c r="B56" s="50"/>
      <c r="C56" s="216">
        <v>459.00000000000006</v>
      </c>
      <c r="D56" s="103">
        <f t="shared" si="20"/>
        <v>5.1000000000000004E-4</v>
      </c>
      <c r="E56" s="216">
        <v>661.98000000000013</v>
      </c>
      <c r="F56" s="103">
        <f t="shared" si="21"/>
        <v>5.1000000000000015E-4</v>
      </c>
      <c r="G56" s="216">
        <v>668.59980000000019</v>
      </c>
      <c r="H56" s="103">
        <f t="shared" si="22"/>
        <v>5.1000000000000015E-4</v>
      </c>
      <c r="I56" s="216">
        <v>675.28579800000011</v>
      </c>
      <c r="J56" s="103">
        <f t="shared" si="23"/>
        <v>5.1000000000000004E-4</v>
      </c>
      <c r="K56" s="216">
        <v>682.03865598000004</v>
      </c>
      <c r="L56" s="103">
        <f t="shared" si="24"/>
        <v>5.1000000000000004E-4</v>
      </c>
      <c r="M56" s="216">
        <v>688.85904253980004</v>
      </c>
      <c r="N56" s="103">
        <f t="shared" si="25"/>
        <v>5.0999999999999993E-4</v>
      </c>
      <c r="O56" s="216">
        <v>695.74763296519814</v>
      </c>
      <c r="P56" s="103">
        <f t="shared" si="26"/>
        <v>5.1000000000000004E-4</v>
      </c>
      <c r="Q56" s="216">
        <v>702.7051092948501</v>
      </c>
      <c r="R56" s="103">
        <f t="shared" si="27"/>
        <v>5.1000000000000004E-4</v>
      </c>
      <c r="S56" s="216">
        <v>709.73216038779867</v>
      </c>
      <c r="T56" s="103">
        <f t="shared" si="28"/>
        <v>5.1000000000000004E-4</v>
      </c>
      <c r="U56" s="216">
        <v>716.82948199167663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45000</v>
      </c>
      <c r="D59" s="103">
        <f t="shared" si="20"/>
        <v>0.05</v>
      </c>
      <c r="E59" s="216">
        <v>64900</v>
      </c>
      <c r="F59" s="103">
        <f t="shared" si="21"/>
        <v>0.05</v>
      </c>
      <c r="G59" s="216">
        <v>65549</v>
      </c>
      <c r="H59" s="103">
        <f t="shared" si="22"/>
        <v>0.05</v>
      </c>
      <c r="I59" s="216">
        <v>66204.490000000005</v>
      </c>
      <c r="J59" s="103">
        <f t="shared" si="23"/>
        <v>0.05</v>
      </c>
      <c r="K59" s="216">
        <v>66866.534900000013</v>
      </c>
      <c r="L59" s="103">
        <f t="shared" si="24"/>
        <v>5.000000000000001E-2</v>
      </c>
      <c r="M59" s="216">
        <v>67535.200249000016</v>
      </c>
      <c r="N59" s="103">
        <f t="shared" si="25"/>
        <v>0.05</v>
      </c>
      <c r="O59" s="216">
        <v>68210.552251490008</v>
      </c>
      <c r="P59" s="103">
        <f t="shared" si="26"/>
        <v>0.05</v>
      </c>
      <c r="Q59" s="216">
        <v>68892.657774004911</v>
      </c>
      <c r="R59" s="103">
        <f t="shared" si="27"/>
        <v>0.05</v>
      </c>
      <c r="S59" s="216">
        <v>69581.584351744954</v>
      </c>
      <c r="T59" s="103">
        <f t="shared" si="28"/>
        <v>4.9999999999999996E-2</v>
      </c>
      <c r="U59" s="216">
        <v>70277.400195262409</v>
      </c>
      <c r="V59" s="103">
        <f t="shared" si="29"/>
        <v>0.05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12656.761464271065</v>
      </c>
      <c r="D63" s="103">
        <f t="shared" si="20"/>
        <v>1.4063068293634517E-2</v>
      </c>
      <c r="E63" s="216">
        <v>11077.283577734855</v>
      </c>
      <c r="F63" s="103">
        <f t="shared" si="21"/>
        <v>8.5341167779159136E-3</v>
      </c>
      <c r="G63" s="216">
        <v>12246.505542301473</v>
      </c>
      <c r="H63" s="103">
        <f t="shared" si="22"/>
        <v>9.341489223559072E-3</v>
      </c>
      <c r="I63" s="216">
        <v>11891.030955250484</v>
      </c>
      <c r="J63" s="103">
        <f t="shared" si="23"/>
        <v>8.9805321023169911E-3</v>
      </c>
      <c r="K63" s="216">
        <v>11943.332057606216</v>
      </c>
      <c r="L63" s="103">
        <f t="shared" si="24"/>
        <v>8.9307245212180229E-3</v>
      </c>
      <c r="M63" s="216">
        <v>11996.391957460397</v>
      </c>
      <c r="N63" s="103">
        <f t="shared" si="25"/>
        <v>8.8815846501010612E-3</v>
      </c>
      <c r="O63" s="216">
        <v>12048.871444783397</v>
      </c>
      <c r="P63" s="103">
        <f t="shared" si="26"/>
        <v>8.8321169137874841E-3</v>
      </c>
      <c r="Q63" s="216">
        <v>12102.118316198406</v>
      </c>
      <c r="R63" s="103">
        <f t="shared" si="27"/>
        <v>8.7833150202290995E-3</v>
      </c>
      <c r="S63" s="216">
        <v>12155.467100240838</v>
      </c>
      <c r="T63" s="103">
        <f t="shared" si="28"/>
        <v>8.7346869243399208E-3</v>
      </c>
      <c r="U63" s="216">
        <v>12208.924313372898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4320</v>
      </c>
      <c r="D64" s="103">
        <f t="shared" si="20"/>
        <v>4.7999999999999996E-3</v>
      </c>
      <c r="E64" s="216">
        <v>6230.3999999999987</v>
      </c>
      <c r="F64" s="103">
        <f t="shared" si="21"/>
        <v>4.7999999999999987E-3</v>
      </c>
      <c r="G64" s="216">
        <v>6292.7039999999997</v>
      </c>
      <c r="H64" s="103">
        <f t="shared" si="22"/>
        <v>4.7999999999999996E-3</v>
      </c>
      <c r="I64" s="216">
        <v>6355.6310400000002</v>
      </c>
      <c r="J64" s="103">
        <f t="shared" si="23"/>
        <v>4.7999999999999996E-3</v>
      </c>
      <c r="K64" s="216">
        <v>6419.1873503999996</v>
      </c>
      <c r="L64" s="103">
        <f t="shared" si="24"/>
        <v>4.7999999999999996E-3</v>
      </c>
      <c r="M64" s="216">
        <v>6483.3792239039994</v>
      </c>
      <c r="N64" s="103">
        <f t="shared" si="25"/>
        <v>4.7999999999999987E-3</v>
      </c>
      <c r="O64" s="216">
        <v>6548.2130161430396</v>
      </c>
      <c r="P64" s="103">
        <f t="shared" si="26"/>
        <v>4.7999999999999996E-3</v>
      </c>
      <c r="Q64" s="216">
        <v>6613.6951463044697</v>
      </c>
      <c r="R64" s="103">
        <f t="shared" si="27"/>
        <v>4.7999999999999987E-3</v>
      </c>
      <c r="S64" s="216">
        <v>6679.8320977675148</v>
      </c>
      <c r="T64" s="103">
        <f t="shared" si="28"/>
        <v>4.7999999999999996E-3</v>
      </c>
      <c r="U64" s="216">
        <v>6746.6304187451906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450</v>
      </c>
      <c r="D65" s="103">
        <f t="shared" si="20"/>
        <v>5.0000000000000001E-4</v>
      </c>
      <c r="E65" s="216">
        <v>649</v>
      </c>
      <c r="F65" s="103">
        <f t="shared" si="21"/>
        <v>5.0000000000000001E-4</v>
      </c>
      <c r="G65" s="216">
        <v>655.49</v>
      </c>
      <c r="H65" s="103">
        <f t="shared" si="22"/>
        <v>5.0000000000000001E-4</v>
      </c>
      <c r="I65" s="216">
        <v>662.04489999999998</v>
      </c>
      <c r="J65" s="103">
        <f t="shared" si="23"/>
        <v>5.0000000000000001E-4</v>
      </c>
      <c r="K65" s="216">
        <v>668.66534899999999</v>
      </c>
      <c r="L65" s="103">
        <f t="shared" si="24"/>
        <v>5.0000000000000001E-4</v>
      </c>
      <c r="M65" s="216">
        <v>675.35200249000013</v>
      </c>
      <c r="N65" s="103">
        <f t="shared" si="25"/>
        <v>5.0000000000000001E-4</v>
      </c>
      <c r="O65" s="216">
        <v>682.10552251490003</v>
      </c>
      <c r="P65" s="103">
        <f t="shared" si="26"/>
        <v>5.0000000000000001E-4</v>
      </c>
      <c r="Q65" s="216">
        <v>688.92657774004908</v>
      </c>
      <c r="R65" s="103">
        <f t="shared" si="27"/>
        <v>5.0000000000000001E-4</v>
      </c>
      <c r="S65" s="216">
        <v>695.81584351744959</v>
      </c>
      <c r="T65" s="103">
        <f t="shared" si="28"/>
        <v>5.0000000000000001E-4</v>
      </c>
      <c r="U65" s="216">
        <v>702.77400195262408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2520</v>
      </c>
      <c r="D66" s="103">
        <f t="shared" si="20"/>
        <v>2.8E-3</v>
      </c>
      <c r="E66" s="216">
        <v>3634.4</v>
      </c>
      <c r="F66" s="103">
        <f t="shared" si="21"/>
        <v>2.8E-3</v>
      </c>
      <c r="G66" s="216">
        <v>3670.7440000000001</v>
      </c>
      <c r="H66" s="103">
        <f t="shared" si="22"/>
        <v>2.8E-3</v>
      </c>
      <c r="I66" s="216">
        <v>3707.4514400000003</v>
      </c>
      <c r="J66" s="103">
        <f t="shared" si="23"/>
        <v>2.8E-3</v>
      </c>
      <c r="K66" s="216">
        <v>3744.5259544</v>
      </c>
      <c r="L66" s="103">
        <f t="shared" si="24"/>
        <v>2.8E-3</v>
      </c>
      <c r="M66" s="216">
        <v>3781.9712139440003</v>
      </c>
      <c r="N66" s="103">
        <f t="shared" si="25"/>
        <v>2.8E-3</v>
      </c>
      <c r="O66" s="216">
        <v>3819.7909260834399</v>
      </c>
      <c r="P66" s="103">
        <f t="shared" si="26"/>
        <v>2.7999999999999995E-3</v>
      </c>
      <c r="Q66" s="216">
        <v>3857.9888353442743</v>
      </c>
      <c r="R66" s="103">
        <f t="shared" si="27"/>
        <v>2.7999999999999995E-3</v>
      </c>
      <c r="S66" s="216">
        <v>3896.5687236977174</v>
      </c>
      <c r="T66" s="103">
        <f t="shared" si="28"/>
        <v>2.8E-3</v>
      </c>
      <c r="U66" s="216">
        <v>3935.5344109346943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12149.999999999998</v>
      </c>
      <c r="D67" s="103">
        <f t="shared" si="20"/>
        <v>1.3499999999999998E-2</v>
      </c>
      <c r="E67" s="216">
        <v>17523</v>
      </c>
      <c r="F67" s="103">
        <f t="shared" si="21"/>
        <v>1.35E-2</v>
      </c>
      <c r="G67" s="216">
        <v>17698.230000000003</v>
      </c>
      <c r="H67" s="103">
        <f t="shared" si="22"/>
        <v>1.3500000000000002E-2</v>
      </c>
      <c r="I67" s="216">
        <v>17875.212300000003</v>
      </c>
      <c r="J67" s="103">
        <f t="shared" si="23"/>
        <v>1.3500000000000002E-2</v>
      </c>
      <c r="K67" s="216">
        <v>18053.964422999998</v>
      </c>
      <c r="L67" s="103">
        <f t="shared" si="24"/>
        <v>1.3499999999999998E-2</v>
      </c>
      <c r="M67" s="216">
        <v>18234.504067230002</v>
      </c>
      <c r="N67" s="103">
        <f t="shared" si="25"/>
        <v>1.35E-2</v>
      </c>
      <c r="O67" s="216">
        <v>18416.849107902301</v>
      </c>
      <c r="P67" s="103">
        <f t="shared" si="26"/>
        <v>1.3499999999999998E-2</v>
      </c>
      <c r="Q67" s="216">
        <v>18601.017598981325</v>
      </c>
      <c r="R67" s="103">
        <f t="shared" si="27"/>
        <v>1.35E-2</v>
      </c>
      <c r="S67" s="216">
        <v>18787.027774971139</v>
      </c>
      <c r="T67" s="103">
        <f t="shared" si="28"/>
        <v>1.35E-2</v>
      </c>
      <c r="U67" s="216">
        <v>18974.898052720848</v>
      </c>
      <c r="V67" s="103">
        <f t="shared" si="29"/>
        <v>1.3499999999999998E-2</v>
      </c>
      <c r="X67" s="235"/>
    </row>
    <row r="68" spans="1:24" ht="12.75" customHeight="1" x14ac:dyDescent="0.3">
      <c r="A68" s="38" t="s">
        <v>6</v>
      </c>
      <c r="B68" s="50"/>
      <c r="C68" s="216">
        <v>1530</v>
      </c>
      <c r="D68" s="103">
        <f t="shared" si="20"/>
        <v>1.6999999999999999E-3</v>
      </c>
      <c r="E68" s="216">
        <v>2206.6</v>
      </c>
      <c r="F68" s="103">
        <f t="shared" si="21"/>
        <v>1.6999999999999999E-3</v>
      </c>
      <c r="G68" s="216">
        <v>2228.6660000000002</v>
      </c>
      <c r="H68" s="103">
        <f t="shared" si="22"/>
        <v>1.7000000000000001E-3</v>
      </c>
      <c r="I68" s="216">
        <v>2250.9526600000004</v>
      </c>
      <c r="J68" s="103">
        <f t="shared" si="23"/>
        <v>1.7000000000000001E-3</v>
      </c>
      <c r="K68" s="216">
        <v>2273.4621865999998</v>
      </c>
      <c r="L68" s="103">
        <f t="shared" si="24"/>
        <v>1.6999999999999997E-3</v>
      </c>
      <c r="M68" s="216">
        <v>2296.1968084660002</v>
      </c>
      <c r="N68" s="103">
        <f t="shared" si="25"/>
        <v>1.6999999999999999E-3</v>
      </c>
      <c r="O68" s="216">
        <v>2319.1587765506601</v>
      </c>
      <c r="P68" s="103">
        <f t="shared" si="26"/>
        <v>1.6999999999999999E-3</v>
      </c>
      <c r="Q68" s="216">
        <v>2342.3503643161666</v>
      </c>
      <c r="R68" s="103">
        <f t="shared" si="27"/>
        <v>1.6999999999999997E-3</v>
      </c>
      <c r="S68" s="216">
        <v>2365.7738679593285</v>
      </c>
      <c r="T68" s="103">
        <f t="shared" si="28"/>
        <v>1.6999999999999999E-3</v>
      </c>
      <c r="U68" s="216">
        <v>2389.4316066389215</v>
      </c>
      <c r="V68" s="103">
        <f t="shared" si="29"/>
        <v>1.6999999999999997E-3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90</v>
      </c>
      <c r="D70" s="103">
        <f t="shared" si="20"/>
        <v>1E-4</v>
      </c>
      <c r="E70" s="216">
        <v>129.79999999999998</v>
      </c>
      <c r="F70" s="103">
        <f t="shared" si="21"/>
        <v>9.9999999999999991E-5</v>
      </c>
      <c r="G70" s="216">
        <v>131.09800000000001</v>
      </c>
      <c r="H70" s="103">
        <f t="shared" si="22"/>
        <v>1E-4</v>
      </c>
      <c r="I70" s="216">
        <v>132.40898000000001</v>
      </c>
      <c r="J70" s="103">
        <f t="shared" si="23"/>
        <v>1E-4</v>
      </c>
      <c r="K70" s="216">
        <v>133.73306980000001</v>
      </c>
      <c r="L70" s="103">
        <f t="shared" si="24"/>
        <v>1E-4</v>
      </c>
      <c r="M70" s="216">
        <v>135.07040049800003</v>
      </c>
      <c r="N70" s="103">
        <f t="shared" si="25"/>
        <v>1E-4</v>
      </c>
      <c r="O70" s="216">
        <v>136.42110450298003</v>
      </c>
      <c r="P70" s="103">
        <f t="shared" si="26"/>
        <v>1E-4</v>
      </c>
      <c r="Q70" s="216">
        <v>137.78531554800981</v>
      </c>
      <c r="R70" s="103">
        <f t="shared" si="27"/>
        <v>9.9999999999999991E-5</v>
      </c>
      <c r="S70" s="216">
        <v>139.16316870348993</v>
      </c>
      <c r="T70" s="103">
        <f t="shared" si="28"/>
        <v>1.0000000000000002E-4</v>
      </c>
      <c r="U70" s="216">
        <v>140.55480039052483</v>
      </c>
      <c r="V70" s="103">
        <f t="shared" si="29"/>
        <v>1.0000000000000002E-4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6750</v>
      </c>
      <c r="D75" s="103">
        <f t="shared" si="20"/>
        <v>7.4999999999999997E-3</v>
      </c>
      <c r="E75" s="216">
        <v>9735</v>
      </c>
      <c r="F75" s="103">
        <f t="shared" si="21"/>
        <v>7.4999999999999997E-3</v>
      </c>
      <c r="G75" s="216">
        <v>9832.35</v>
      </c>
      <c r="H75" s="103">
        <f t="shared" si="22"/>
        <v>7.5000000000000006E-3</v>
      </c>
      <c r="I75" s="216">
        <v>9930.6735000000008</v>
      </c>
      <c r="J75" s="103">
        <f t="shared" si="23"/>
        <v>7.5000000000000006E-3</v>
      </c>
      <c r="K75" s="216">
        <v>10029.980234999999</v>
      </c>
      <c r="L75" s="103">
        <f t="shared" si="24"/>
        <v>7.4999999999999989E-3</v>
      </c>
      <c r="M75" s="216">
        <v>10130.280037350001</v>
      </c>
      <c r="N75" s="103">
        <f t="shared" si="25"/>
        <v>7.4999999999999997E-3</v>
      </c>
      <c r="O75" s="216">
        <v>10231.582837723501</v>
      </c>
      <c r="P75" s="103">
        <f t="shared" si="26"/>
        <v>7.4999999999999997E-3</v>
      </c>
      <c r="Q75" s="216">
        <v>10333.898666100735</v>
      </c>
      <c r="R75" s="103">
        <f t="shared" si="27"/>
        <v>7.4999999999999989E-3</v>
      </c>
      <c r="S75" s="216">
        <v>10437.237652761743</v>
      </c>
      <c r="T75" s="103">
        <f t="shared" si="28"/>
        <v>7.4999999999999997E-3</v>
      </c>
      <c r="U75" s="216">
        <v>10541.610029289361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360</v>
      </c>
      <c r="D76" s="103">
        <f t="shared" si="20"/>
        <v>4.0000000000000002E-4</v>
      </c>
      <c r="E76" s="216">
        <v>519.19999999999993</v>
      </c>
      <c r="F76" s="103">
        <f t="shared" si="21"/>
        <v>3.9999999999999996E-4</v>
      </c>
      <c r="G76" s="216">
        <v>524.39200000000005</v>
      </c>
      <c r="H76" s="103">
        <f t="shared" si="22"/>
        <v>4.0000000000000002E-4</v>
      </c>
      <c r="I76" s="216">
        <v>529.63592000000006</v>
      </c>
      <c r="J76" s="103">
        <f t="shared" si="23"/>
        <v>4.0000000000000002E-4</v>
      </c>
      <c r="K76" s="216">
        <v>534.93227920000004</v>
      </c>
      <c r="L76" s="103">
        <f t="shared" si="24"/>
        <v>4.0000000000000002E-4</v>
      </c>
      <c r="M76" s="216">
        <v>540.28160199200011</v>
      </c>
      <c r="N76" s="103">
        <f t="shared" si="25"/>
        <v>4.0000000000000002E-4</v>
      </c>
      <c r="O76" s="216">
        <v>545.68441801192012</v>
      </c>
      <c r="P76" s="103">
        <f t="shared" si="26"/>
        <v>4.0000000000000002E-4</v>
      </c>
      <c r="Q76" s="216">
        <v>551.14126219203922</v>
      </c>
      <c r="R76" s="103">
        <f t="shared" si="27"/>
        <v>3.9999999999999996E-4</v>
      </c>
      <c r="S76" s="216">
        <v>556.65267481395972</v>
      </c>
      <c r="T76" s="103">
        <f t="shared" si="28"/>
        <v>4.0000000000000007E-4</v>
      </c>
      <c r="U76" s="216">
        <v>562.21920156209933</v>
      </c>
      <c r="V76" s="103">
        <f t="shared" si="29"/>
        <v>4.0000000000000007E-4</v>
      </c>
      <c r="X76" s="235"/>
    </row>
    <row r="77" spans="1:24" ht="12.75" customHeight="1" x14ac:dyDescent="0.3">
      <c r="A77" s="38" t="s">
        <v>136</v>
      </c>
      <c r="B77" s="50"/>
      <c r="C77" s="216">
        <v>1170</v>
      </c>
      <c r="D77" s="103">
        <f t="shared" si="20"/>
        <v>1.2999999999999999E-3</v>
      </c>
      <c r="E77" s="216">
        <v>1687.3999999999999</v>
      </c>
      <c r="F77" s="103">
        <f t="shared" si="21"/>
        <v>1.2999999999999999E-3</v>
      </c>
      <c r="G77" s="216">
        <v>1704.2740000000001</v>
      </c>
      <c r="H77" s="103">
        <f t="shared" si="22"/>
        <v>1.3000000000000002E-3</v>
      </c>
      <c r="I77" s="216">
        <v>1721.31674</v>
      </c>
      <c r="J77" s="103">
        <f t="shared" si="23"/>
        <v>1.2999999999999999E-3</v>
      </c>
      <c r="K77" s="216">
        <v>1738.5299074</v>
      </c>
      <c r="L77" s="103">
        <f t="shared" si="24"/>
        <v>1.2999999999999999E-3</v>
      </c>
      <c r="M77" s="216">
        <v>1755.9152064740001</v>
      </c>
      <c r="N77" s="103">
        <f t="shared" si="25"/>
        <v>1.2999999999999999E-3</v>
      </c>
      <c r="O77" s="216">
        <v>1773.47435853874</v>
      </c>
      <c r="P77" s="103">
        <f t="shared" si="26"/>
        <v>1.2999999999999999E-3</v>
      </c>
      <c r="Q77" s="216">
        <v>1791.2091021241274</v>
      </c>
      <c r="R77" s="103">
        <f t="shared" si="27"/>
        <v>1.2999999999999997E-3</v>
      </c>
      <c r="S77" s="216">
        <v>1809.121193145369</v>
      </c>
      <c r="T77" s="103">
        <f t="shared" si="28"/>
        <v>1.3000000000000002E-3</v>
      </c>
      <c r="U77" s="216">
        <v>1827.2124050768225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18000</v>
      </c>
      <c r="D78" s="103">
        <f t="shared" si="20"/>
        <v>0.02</v>
      </c>
      <c r="E78" s="216">
        <v>25960</v>
      </c>
      <c r="F78" s="103">
        <f t="shared" si="21"/>
        <v>0.02</v>
      </c>
      <c r="G78" s="216">
        <v>26219.600000000002</v>
      </c>
      <c r="H78" s="103">
        <f t="shared" si="22"/>
        <v>0.02</v>
      </c>
      <c r="I78" s="216">
        <v>26481.796000000006</v>
      </c>
      <c r="J78" s="103">
        <f t="shared" si="23"/>
        <v>2.0000000000000004E-2</v>
      </c>
      <c r="K78" s="216">
        <v>26746.613960000002</v>
      </c>
      <c r="L78" s="103">
        <f t="shared" si="24"/>
        <v>0.02</v>
      </c>
      <c r="M78" s="216">
        <v>27014.080099600003</v>
      </c>
      <c r="N78" s="103">
        <f t="shared" si="25"/>
        <v>0.02</v>
      </c>
      <c r="O78" s="216">
        <v>27284.220900596007</v>
      </c>
      <c r="P78" s="103">
        <f t="shared" si="26"/>
        <v>2.0000000000000004E-2</v>
      </c>
      <c r="Q78" s="216">
        <v>27557.063109601964</v>
      </c>
      <c r="R78" s="103">
        <f t="shared" si="27"/>
        <v>0.02</v>
      </c>
      <c r="S78" s="216">
        <v>27832.633740697987</v>
      </c>
      <c r="T78" s="103">
        <f t="shared" si="28"/>
        <v>2.0000000000000004E-2</v>
      </c>
      <c r="U78" s="216">
        <v>28110.960078104963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3600</v>
      </c>
      <c r="D86" s="103">
        <f t="shared" si="20"/>
        <v>4.0000000000000001E-3</v>
      </c>
      <c r="E86" s="216">
        <v>5192</v>
      </c>
      <c r="F86" s="103">
        <f t="shared" si="21"/>
        <v>4.0000000000000001E-3</v>
      </c>
      <c r="G86" s="216">
        <v>5243.92</v>
      </c>
      <c r="H86" s="103">
        <f t="shared" si="22"/>
        <v>4.0000000000000001E-3</v>
      </c>
      <c r="I86" s="216">
        <v>5296.3591999999999</v>
      </c>
      <c r="J86" s="103">
        <f t="shared" si="23"/>
        <v>4.0000000000000001E-3</v>
      </c>
      <c r="K86" s="216">
        <v>5349.3227919999999</v>
      </c>
      <c r="L86" s="103">
        <f t="shared" si="24"/>
        <v>4.0000000000000001E-3</v>
      </c>
      <c r="M86" s="216">
        <v>5402.8160199200011</v>
      </c>
      <c r="N86" s="103">
        <f t="shared" si="25"/>
        <v>4.0000000000000001E-3</v>
      </c>
      <c r="O86" s="216">
        <v>5456.8441801192002</v>
      </c>
      <c r="P86" s="103">
        <f t="shared" si="26"/>
        <v>4.0000000000000001E-3</v>
      </c>
      <c r="Q86" s="216">
        <v>5511.4126219203927</v>
      </c>
      <c r="R86" s="103">
        <f t="shared" si="27"/>
        <v>4.0000000000000001E-3</v>
      </c>
      <c r="S86" s="216">
        <v>5566.5267481395967</v>
      </c>
      <c r="T86" s="103">
        <f t="shared" si="28"/>
        <v>4.0000000000000001E-3</v>
      </c>
      <c r="U86" s="216">
        <v>5622.1920156209926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4590</v>
      </c>
      <c r="D88" s="103">
        <f t="shared" si="20"/>
        <v>5.1000000000000004E-3</v>
      </c>
      <c r="E88" s="216">
        <v>6619.8</v>
      </c>
      <c r="F88" s="103">
        <f t="shared" si="21"/>
        <v>5.1000000000000004E-3</v>
      </c>
      <c r="G88" s="216">
        <v>6685.9980000000014</v>
      </c>
      <c r="H88" s="103">
        <f t="shared" si="22"/>
        <v>5.1000000000000012E-3</v>
      </c>
      <c r="I88" s="216">
        <v>6752.8579800000007</v>
      </c>
      <c r="J88" s="103">
        <f t="shared" si="23"/>
        <v>5.1000000000000004E-3</v>
      </c>
      <c r="K88" s="216">
        <v>6820.3865598000011</v>
      </c>
      <c r="L88" s="103">
        <f t="shared" si="24"/>
        <v>5.1000000000000004E-3</v>
      </c>
      <c r="M88" s="216">
        <v>6888.5904253980016</v>
      </c>
      <c r="N88" s="103">
        <f t="shared" si="25"/>
        <v>5.1000000000000004E-3</v>
      </c>
      <c r="O88" s="216">
        <v>6957.4763296519814</v>
      </c>
      <c r="P88" s="103">
        <f t="shared" si="26"/>
        <v>5.1000000000000004E-3</v>
      </c>
      <c r="Q88" s="216">
        <v>7027.0510929485008</v>
      </c>
      <c r="R88" s="103">
        <f t="shared" si="27"/>
        <v>5.1000000000000004E-3</v>
      </c>
      <c r="S88" s="216">
        <v>7097.3216038779865</v>
      </c>
      <c r="T88" s="103">
        <f t="shared" si="28"/>
        <v>5.1000000000000004E-3</v>
      </c>
      <c r="U88" s="216">
        <v>7168.2948199167658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180</v>
      </c>
      <c r="D90" s="103">
        <f t="shared" si="20"/>
        <v>2.0000000000000001E-4</v>
      </c>
      <c r="E90" s="216">
        <v>259.59999999999997</v>
      </c>
      <c r="F90" s="103">
        <f t="shared" si="21"/>
        <v>1.9999999999999998E-4</v>
      </c>
      <c r="G90" s="216">
        <v>262.19600000000003</v>
      </c>
      <c r="H90" s="103">
        <f t="shared" si="22"/>
        <v>2.0000000000000001E-4</v>
      </c>
      <c r="I90" s="216">
        <v>264.81796000000003</v>
      </c>
      <c r="J90" s="103">
        <f t="shared" si="23"/>
        <v>2.0000000000000001E-4</v>
      </c>
      <c r="K90" s="216">
        <v>267.46613960000002</v>
      </c>
      <c r="L90" s="103">
        <f t="shared" si="24"/>
        <v>2.0000000000000001E-4</v>
      </c>
      <c r="M90" s="216">
        <v>270.14080099600005</v>
      </c>
      <c r="N90" s="103">
        <f t="shared" si="25"/>
        <v>2.0000000000000001E-4</v>
      </c>
      <c r="O90" s="216">
        <v>272.84220900596006</v>
      </c>
      <c r="P90" s="103">
        <f t="shared" si="26"/>
        <v>2.0000000000000001E-4</v>
      </c>
      <c r="Q90" s="216">
        <v>275.57063109601961</v>
      </c>
      <c r="R90" s="103">
        <f t="shared" si="27"/>
        <v>1.9999999999999998E-4</v>
      </c>
      <c r="S90" s="216">
        <v>278.32633740697986</v>
      </c>
      <c r="T90" s="103">
        <f t="shared" si="28"/>
        <v>2.0000000000000004E-4</v>
      </c>
      <c r="U90" s="216">
        <v>281.10960078104966</v>
      </c>
      <c r="V90" s="103">
        <f t="shared" si="29"/>
        <v>2.0000000000000004E-4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3150.0000000000005</v>
      </c>
      <c r="D92" s="103">
        <f t="shared" si="20"/>
        <v>3.5000000000000005E-3</v>
      </c>
      <c r="E92" s="216">
        <v>4543</v>
      </c>
      <c r="F92" s="103">
        <f t="shared" si="21"/>
        <v>3.5000000000000001E-3</v>
      </c>
      <c r="G92" s="216">
        <v>4588.43</v>
      </c>
      <c r="H92" s="103">
        <f t="shared" si="22"/>
        <v>3.5000000000000001E-3</v>
      </c>
      <c r="I92" s="216">
        <v>4634.3143000000009</v>
      </c>
      <c r="J92" s="103">
        <f t="shared" si="23"/>
        <v>3.5000000000000005E-3</v>
      </c>
      <c r="K92" s="216">
        <v>4680.6574430000001</v>
      </c>
      <c r="L92" s="103">
        <f t="shared" si="24"/>
        <v>3.4999999999999996E-3</v>
      </c>
      <c r="M92" s="216">
        <v>4727.4640174300002</v>
      </c>
      <c r="N92" s="103">
        <f t="shared" si="25"/>
        <v>3.4999999999999996E-3</v>
      </c>
      <c r="O92" s="216">
        <v>4774.7386576043</v>
      </c>
      <c r="P92" s="103">
        <f t="shared" si="26"/>
        <v>3.4999999999999996E-3</v>
      </c>
      <c r="Q92" s="216">
        <v>4822.4860441803439</v>
      </c>
      <c r="R92" s="103">
        <f t="shared" si="27"/>
        <v>3.5000000000000001E-3</v>
      </c>
      <c r="S92" s="216">
        <v>4870.7109046221476</v>
      </c>
      <c r="T92" s="103">
        <f t="shared" si="28"/>
        <v>3.5000000000000005E-3</v>
      </c>
      <c r="U92" s="216">
        <v>4919.4180136683681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5137.1608999999999</v>
      </c>
      <c r="D97" s="103">
        <f t="shared" si="20"/>
        <v>5.7079565555555557E-3</v>
      </c>
      <c r="E97" s="216">
        <v>5712.5229208000001</v>
      </c>
      <c r="F97" s="103">
        <f t="shared" si="21"/>
        <v>4.4010191993836675E-3</v>
      </c>
      <c r="G97" s="216">
        <v>5912.461223027999</v>
      </c>
      <c r="H97" s="103">
        <f t="shared" si="22"/>
        <v>4.5099553181802915E-3</v>
      </c>
      <c r="I97" s="216">
        <v>6101.659982164897</v>
      </c>
      <c r="J97" s="103">
        <f t="shared" si="23"/>
        <v>4.6081919686753094E-3</v>
      </c>
      <c r="K97" s="216">
        <v>6254.2014817190175</v>
      </c>
      <c r="L97" s="103">
        <f t="shared" si="24"/>
        <v>4.6766304632595949E-3</v>
      </c>
      <c r="M97" s="216">
        <v>6410.5565187619923</v>
      </c>
      <c r="N97" s="103">
        <f t="shared" si="25"/>
        <v>4.7460853711297855E-3</v>
      </c>
      <c r="O97" s="216">
        <v>6570.8204317310419</v>
      </c>
      <c r="P97" s="103">
        <f t="shared" si="26"/>
        <v>4.8165717875327035E-3</v>
      </c>
      <c r="Q97" s="216">
        <v>6735.0909425243171</v>
      </c>
      <c r="R97" s="103">
        <f t="shared" si="27"/>
        <v>4.8881050319020004E-3</v>
      </c>
      <c r="S97" s="216">
        <v>6903.4682160874236</v>
      </c>
      <c r="T97" s="103">
        <f t="shared" si="28"/>
        <v>4.9607006511876725E-3</v>
      </c>
      <c r="U97" s="216">
        <v>7076.05492148961</v>
      </c>
      <c r="V97" s="103">
        <f t="shared" si="29"/>
        <v>5.0343744232350151E-3</v>
      </c>
      <c r="X97" s="235"/>
    </row>
    <row r="98" spans="1:24" ht="12.75" customHeight="1" x14ac:dyDescent="0.3">
      <c r="A98" s="145" t="s">
        <v>245</v>
      </c>
      <c r="B98" s="50"/>
      <c r="C98" s="216">
        <v>1080</v>
      </c>
      <c r="D98" s="103">
        <f t="shared" si="20"/>
        <v>1.1999999999999999E-3</v>
      </c>
      <c r="E98" s="216">
        <v>1557.5999999999997</v>
      </c>
      <c r="F98" s="103">
        <f t="shared" si="21"/>
        <v>1.1999999999999997E-3</v>
      </c>
      <c r="G98" s="216">
        <v>1573.1759999999999</v>
      </c>
      <c r="H98" s="103">
        <f t="shared" si="22"/>
        <v>1.1999999999999999E-3</v>
      </c>
      <c r="I98" s="216">
        <v>1588.9077600000001</v>
      </c>
      <c r="J98" s="103">
        <f t="shared" si="23"/>
        <v>1.1999999999999999E-3</v>
      </c>
      <c r="K98" s="216">
        <v>1604.7968375999999</v>
      </c>
      <c r="L98" s="103">
        <f t="shared" si="24"/>
        <v>1.1999999999999999E-3</v>
      </c>
      <c r="M98" s="216">
        <v>1620.8448059759999</v>
      </c>
      <c r="N98" s="103">
        <f t="shared" si="25"/>
        <v>1.1999999999999997E-3</v>
      </c>
      <c r="O98" s="216">
        <v>1637.0532540357599</v>
      </c>
      <c r="P98" s="103">
        <f t="shared" si="26"/>
        <v>1.1999999999999999E-3</v>
      </c>
      <c r="Q98" s="216">
        <v>1653.4237865761174</v>
      </c>
      <c r="R98" s="103">
        <f t="shared" si="27"/>
        <v>1.1999999999999997E-3</v>
      </c>
      <c r="S98" s="216">
        <v>1669.9580244418787</v>
      </c>
      <c r="T98" s="103">
        <f t="shared" si="28"/>
        <v>1.1999999999999999E-3</v>
      </c>
      <c r="U98" s="216">
        <v>1686.6576046862976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186822.92236427104</v>
      </c>
      <c r="D105" s="106">
        <f t="shared" ref="D105" si="30">IFERROR(C105/C$28,0)</f>
        <v>0.20758102484919005</v>
      </c>
      <c r="E105" s="105">
        <f>SUM(E52:E104)</f>
        <v>260567.18649853487</v>
      </c>
      <c r="F105" s="106">
        <f t="shared" ref="F105" si="31">IFERROR(E105/E$28,0)</f>
        <v>0.20074513597729959</v>
      </c>
      <c r="G105" s="105">
        <f>SUM(G52:G104)</f>
        <v>264374.12056532945</v>
      </c>
      <c r="H105" s="106">
        <f t="shared" ref="H105" si="32">IFERROR(G105/G$28,0)</f>
        <v>0.20166144454173934</v>
      </c>
      <c r="I105" s="105">
        <f>SUM(I52:I104)</f>
        <v>266669.99627541541</v>
      </c>
      <c r="J105" s="106">
        <f t="shared" ref="J105" si="33">IFERROR(I105/I$28,0)</f>
        <v>0.20139872407099232</v>
      </c>
      <c r="K105" s="105">
        <f>SUM(K52:K104)</f>
        <v>269361.61193070526</v>
      </c>
      <c r="L105" s="106">
        <f t="shared" ref="L105" si="34">IFERROR(K105/K$28,0)</f>
        <v>0.20141735498447763</v>
      </c>
      <c r="M105" s="105">
        <f>SUM(M52:M104)</f>
        <v>272082.66765151621</v>
      </c>
      <c r="N105" s="106">
        <f t="shared" ref="N105" si="35">IFERROR(M105/M$28,0)</f>
        <v>0.20143767002123084</v>
      </c>
      <c r="O105" s="105">
        <f>SUM(O52:O104)</f>
        <v>274832.16824356129</v>
      </c>
      <c r="P105" s="106">
        <f t="shared" ref="P105" si="36">IFERROR(O105/O$28,0)</f>
        <v>0.20145868870132025</v>
      </c>
      <c r="Q105" s="105">
        <f>SUM(Q52:Q104)</f>
        <v>277611.81038943998</v>
      </c>
      <c r="R105" s="106">
        <f t="shared" ref="R105" si="37">IFERROR(Q105/Q$28,0)</f>
        <v>0.2014814200521311</v>
      </c>
      <c r="S105" s="105">
        <f>SUM(S52:S104)</f>
        <v>280421.28245835274</v>
      </c>
      <c r="T105" s="106">
        <f t="shared" ref="T105" si="38">IFERROR(S105/S$28,0)</f>
        <v>0.20150538757552763</v>
      </c>
      <c r="U105" s="105">
        <f>SUM(U52:U104)</f>
        <v>239804.82677653959</v>
      </c>
      <c r="V105" s="106">
        <f t="shared" si="29"/>
        <v>0.17061304637782082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273129.36763572902</v>
      </c>
      <c r="D107" s="106">
        <f>IFERROR(C107/C$28,0)</f>
        <v>0.30347707515081002</v>
      </c>
      <c r="E107" s="105">
        <f>E28-E33-E46-E105</f>
        <v>447051.75998146518</v>
      </c>
      <c r="F107" s="106">
        <f>IFERROR(E107/E$28,0)</f>
        <v>0.34441583973918732</v>
      </c>
      <c r="G107" s="105">
        <f>G28-G33-G46-G105</f>
        <v>446594.48904147069</v>
      </c>
      <c r="H107" s="106">
        <f>IFERROR(G107/G$28,0)</f>
        <v>0.34065698106872011</v>
      </c>
      <c r="I107" s="105">
        <f>I28-I33-I46-I105</f>
        <v>448014.17923880205</v>
      </c>
      <c r="J107" s="106">
        <f>IFERROR(I107/I$28,0)</f>
        <v>0.3383563405131601</v>
      </c>
      <c r="K107" s="105">
        <f>K28-K33-K46-K105</f>
        <v>450081.17895136785</v>
      </c>
      <c r="L107" s="106">
        <f>IFERROR(K107/K$28,0)</f>
        <v>0.33655189372716232</v>
      </c>
      <c r="M107" s="105">
        <f>M28-M33-M46-M105</f>
        <v>452106.61909240874</v>
      </c>
      <c r="N107" s="106">
        <f>IFERROR(M107/M$28,0)</f>
        <v>0.33471924079998788</v>
      </c>
      <c r="O107" s="105">
        <f>O28-O33-O46-O105</f>
        <v>454089.88101965969</v>
      </c>
      <c r="P107" s="106">
        <f>IFERROR(O107/O$28,0)</f>
        <v>0.33285896832021356</v>
      </c>
      <c r="Q107" s="105">
        <f>Q28-Q33-Q46-Q105</f>
        <v>456027.60075956659</v>
      </c>
      <c r="R107" s="106">
        <f>IFERROR(Q107/Q$28,0)</f>
        <v>0.33096966751922752</v>
      </c>
      <c r="S107" s="105">
        <f>S28-S33-S46-S105</f>
        <v>457918.36773012613</v>
      </c>
      <c r="T107" s="106">
        <f>IFERROR(S107/S$28,0)</f>
        <v>0.3290514092171879</v>
      </c>
      <c r="U107" s="105">
        <f>U28-U33-U46-U105</f>
        <v>503216.16096500587</v>
      </c>
      <c r="V107" s="106">
        <f>IFERROR(U107/U$28,0)</f>
        <v>0.35802132660488561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45000</v>
      </c>
      <c r="D111" s="103">
        <f t="shared" ref="D111:D116" si="39">IFERROR(C111/C$28,0)</f>
        <v>0.05</v>
      </c>
      <c r="E111" s="102">
        <f>E59</f>
        <v>64900</v>
      </c>
      <c r="F111" s="103">
        <f t="shared" ref="F111:F116" si="40">IFERROR(E111/E$28,0)</f>
        <v>0.05</v>
      </c>
      <c r="G111" s="102">
        <f>G59</f>
        <v>65549</v>
      </c>
      <c r="H111" s="103">
        <f t="shared" ref="H111:H116" si="41">IFERROR(G111/G$28,0)</f>
        <v>0.05</v>
      </c>
      <c r="I111" s="102">
        <f>I59</f>
        <v>66204.490000000005</v>
      </c>
      <c r="J111" s="103">
        <f t="shared" ref="J111:J116" si="42">IFERROR(I111/I$28,0)</f>
        <v>0.05</v>
      </c>
      <c r="K111" s="102">
        <f>K59</f>
        <v>66866.534900000013</v>
      </c>
      <c r="L111" s="103">
        <f t="shared" ref="L111:L116" si="43">IFERROR(K111/K$28,0)</f>
        <v>5.000000000000001E-2</v>
      </c>
      <c r="M111" s="102">
        <f>M59</f>
        <v>67535.200249000016</v>
      </c>
      <c r="N111" s="103">
        <f t="shared" ref="N111:N116" si="44">IFERROR(M111/M$28,0)</f>
        <v>0.05</v>
      </c>
      <c r="O111" s="102">
        <f>O59</f>
        <v>68210.552251490008</v>
      </c>
      <c r="P111" s="103">
        <f t="shared" ref="P111:P116" si="45">IFERROR(O111/O$28,0)</f>
        <v>0.05</v>
      </c>
      <c r="Q111" s="102">
        <f>Q59</f>
        <v>68892.657774004911</v>
      </c>
      <c r="R111" s="103">
        <f t="shared" ref="R111:R116" si="46">IFERROR(Q111/Q$28,0)</f>
        <v>0.05</v>
      </c>
      <c r="S111" s="102">
        <f>S59</f>
        <v>69581.584351744954</v>
      </c>
      <c r="T111" s="103">
        <f t="shared" ref="T111:T116" si="47">IFERROR(S111/S$28,0)</f>
        <v>4.9999999999999996E-2</v>
      </c>
      <c r="U111" s="102">
        <f>U59</f>
        <v>70277.400195262409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45000</v>
      </c>
      <c r="D116" s="106">
        <f t="shared" si="39"/>
        <v>0.05</v>
      </c>
      <c r="E116" s="108">
        <f>SUM(E111:E115)</f>
        <v>64900</v>
      </c>
      <c r="F116" s="106">
        <f t="shared" si="40"/>
        <v>0.05</v>
      </c>
      <c r="G116" s="108">
        <f>SUM(G111:G115)</f>
        <v>65549</v>
      </c>
      <c r="H116" s="106">
        <f t="shared" si="41"/>
        <v>0.05</v>
      </c>
      <c r="I116" s="108">
        <f>SUM(I111:I115)</f>
        <v>66204.490000000005</v>
      </c>
      <c r="J116" s="106">
        <f t="shared" si="42"/>
        <v>0.05</v>
      </c>
      <c r="K116" s="108">
        <f>SUM(K111:K115)</f>
        <v>66866.534900000013</v>
      </c>
      <c r="L116" s="106">
        <f t="shared" si="43"/>
        <v>5.000000000000001E-2</v>
      </c>
      <c r="M116" s="108">
        <f>SUM(M111:M115)</f>
        <v>67535.200249000016</v>
      </c>
      <c r="N116" s="106">
        <f t="shared" si="44"/>
        <v>0.05</v>
      </c>
      <c r="O116" s="108">
        <f>SUM(O111:O115)</f>
        <v>68210.552251490008</v>
      </c>
      <c r="P116" s="106">
        <f t="shared" si="45"/>
        <v>0.05</v>
      </c>
      <c r="Q116" s="108">
        <f>SUM(Q111:Q115)</f>
        <v>68892.657774004911</v>
      </c>
      <c r="R116" s="106">
        <f t="shared" si="46"/>
        <v>0.05</v>
      </c>
      <c r="S116" s="108">
        <f>SUM(S111:S115)</f>
        <v>69581.584351744954</v>
      </c>
      <c r="T116" s="106">
        <f t="shared" si="47"/>
        <v>4.9999999999999996E-2</v>
      </c>
      <c r="U116" s="108">
        <f>SUM(U111:U115)</f>
        <v>70277.400195262409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399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8.3320312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218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Moe's Southwest Grill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f>+C8</f>
        <v>190</v>
      </c>
      <c r="F8" s="38"/>
      <c r="G8" s="134">
        <f>+E8</f>
        <v>190</v>
      </c>
      <c r="H8" s="38"/>
      <c r="I8" s="134">
        <f>+G8</f>
        <v>190</v>
      </c>
      <c r="J8" s="38"/>
      <c r="K8" s="134">
        <f>+I8</f>
        <v>190</v>
      </c>
      <c r="L8" s="38"/>
      <c r="M8" s="134">
        <f>+K8</f>
        <v>190</v>
      </c>
      <c r="N8" s="38"/>
      <c r="O8" s="134">
        <f>+M8</f>
        <v>190</v>
      </c>
      <c r="P8" s="38"/>
      <c r="Q8" s="134">
        <f>+O8</f>
        <v>190</v>
      </c>
      <c r="R8" s="38"/>
      <c r="S8" s="134">
        <f>+Q8</f>
        <v>190</v>
      </c>
      <c r="T8" s="38"/>
      <c r="U8" s="134">
        <f>+S8</f>
        <v>190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423.23049001814877</v>
      </c>
      <c r="D10" s="248"/>
      <c r="E10" s="247">
        <v>469.9248120300752</v>
      </c>
      <c r="F10" s="248"/>
      <c r="G10" s="247">
        <v>503.9959680322558</v>
      </c>
      <c r="H10" s="248"/>
      <c r="I10" s="247">
        <v>507.6470165864867</v>
      </c>
      <c r="J10" s="248"/>
      <c r="K10" s="247">
        <v>510.63358123569787</v>
      </c>
      <c r="L10" s="248"/>
      <c r="M10" s="247">
        <v>513.64625026707495</v>
      </c>
      <c r="N10" s="248"/>
      <c r="O10" s="247">
        <v>516.68520854021835</v>
      </c>
      <c r="P10" s="248"/>
      <c r="Q10" s="247">
        <v>519.75064293182606</v>
      </c>
      <c r="R10" s="248"/>
      <c r="S10" s="247">
        <v>522.84274234499003</v>
      </c>
      <c r="T10" s="248"/>
      <c r="U10" s="247">
        <v>525.26228056754405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7.25</v>
      </c>
      <c r="D12" s="38"/>
      <c r="E12" s="135">
        <v>7.28</v>
      </c>
      <c r="F12" s="38"/>
      <c r="G12" s="135">
        <v>7.31</v>
      </c>
      <c r="H12" s="38"/>
      <c r="I12" s="135">
        <v>7.33</v>
      </c>
      <c r="J12" s="38"/>
      <c r="K12" s="135">
        <v>7.36</v>
      </c>
      <c r="L12" s="38"/>
      <c r="M12" s="135">
        <v>7.39</v>
      </c>
      <c r="N12" s="38"/>
      <c r="O12" s="135">
        <v>7.42</v>
      </c>
      <c r="P12" s="38"/>
      <c r="Q12" s="135">
        <v>7.45</v>
      </c>
      <c r="R12" s="38"/>
      <c r="S12" s="135">
        <v>7.48</v>
      </c>
      <c r="T12" s="38"/>
      <c r="U12" s="135">
        <v>7.52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583000</v>
      </c>
      <c r="D14" s="245"/>
      <c r="E14" s="243">
        <v>650000</v>
      </c>
      <c r="F14" s="245"/>
      <c r="G14" s="243">
        <v>700000</v>
      </c>
      <c r="H14" s="245"/>
      <c r="I14" s="243">
        <f>G14*1.01</f>
        <v>707000</v>
      </c>
      <c r="J14" s="245"/>
      <c r="K14" s="243">
        <f>I14*1.01</f>
        <v>714070</v>
      </c>
      <c r="L14" s="245"/>
      <c r="M14" s="243">
        <f>K14*1.01</f>
        <v>721210.7</v>
      </c>
      <c r="N14" s="245"/>
      <c r="O14" s="243">
        <f>M14*1.01</f>
        <v>728422.80699999991</v>
      </c>
      <c r="P14" s="245"/>
      <c r="Q14" s="243">
        <f>O14*1.01</f>
        <v>735707.03506999987</v>
      </c>
      <c r="R14" s="245"/>
      <c r="S14" s="243">
        <f>Q14*1.01</f>
        <v>743064.10542069993</v>
      </c>
      <c r="T14" s="245"/>
      <c r="U14" s="243">
        <f>S14*1.01</f>
        <v>750494.74647490692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496249.59999999998</v>
      </c>
      <c r="D19" s="103">
        <f>IFERROR(C19/C$28,0)</f>
        <v>0.85119999999999996</v>
      </c>
      <c r="E19" s="246">
        <v>287494.99999999994</v>
      </c>
      <c r="F19" s="103">
        <f>IFERROR(E19/E$28,0)</f>
        <v>0.44229999999999992</v>
      </c>
      <c r="G19" s="246">
        <v>329319.89999999991</v>
      </c>
      <c r="H19" s="103">
        <f>IFERROR(G19/G$28,0)</f>
        <v>0.47045699999999985</v>
      </c>
      <c r="I19" s="246">
        <v>329081.29799999989</v>
      </c>
      <c r="J19" s="103">
        <f>IFERROR(I19/I$28,0)</f>
        <v>0.4654615247524751</v>
      </c>
      <c r="K19" s="246">
        <v>328769.67395999987</v>
      </c>
      <c r="L19" s="103">
        <f>IFERROR(K19/K$28,0)</f>
        <v>0.46041658935398472</v>
      </c>
      <c r="M19" s="246">
        <v>328382.88493919978</v>
      </c>
      <c r="N19" s="103">
        <f>IFERROR(M19/M$28,0)</f>
        <v>0.45532170410006378</v>
      </c>
      <c r="O19" s="246">
        <v>327918.73831298377</v>
      </c>
      <c r="P19" s="103">
        <f>IFERROR(O19/O$28,0)</f>
        <v>0.4501763744376881</v>
      </c>
      <c r="Q19" s="246">
        <v>327374.99071099341</v>
      </c>
      <c r="R19" s="103">
        <f>IFERROR(Q19/Q$28,0)</f>
        <v>0.44498010091726914</v>
      </c>
      <c r="S19" s="246">
        <v>326749.34693328082</v>
      </c>
      <c r="T19" s="103">
        <f>IFERROR(S19/S$28,0)</f>
        <v>0.43973237914417279</v>
      </c>
      <c r="U19" s="246">
        <v>326039.45884409454</v>
      </c>
      <c r="V19" s="103">
        <f>IFERROR(U19/U$28,0)</f>
        <v>0.43443269972975856</v>
      </c>
    </row>
    <row r="20" spans="1:24" ht="12.75" customHeight="1" x14ac:dyDescent="0.3">
      <c r="A20" s="38" t="s">
        <v>238</v>
      </c>
      <c r="B20" s="50"/>
      <c r="C20" s="136">
        <v>72175.400000000009</v>
      </c>
      <c r="D20" s="103">
        <f>IFERROR(C20/C$28,0)</f>
        <v>0.12380000000000002</v>
      </c>
      <c r="E20" s="136">
        <v>346255.00000000006</v>
      </c>
      <c r="F20" s="103">
        <f>IFERROR(E20/E$28,0)</f>
        <v>0.53270000000000006</v>
      </c>
      <c r="G20" s="136">
        <v>353180.10000000009</v>
      </c>
      <c r="H20" s="103">
        <f>IFERROR(G20/G$28,0)</f>
        <v>0.50454300000000019</v>
      </c>
      <c r="I20" s="136">
        <v>360243.70200000011</v>
      </c>
      <c r="J20" s="103">
        <f>IFERROR(I20/I$28,0)</f>
        <v>0.50953847524752494</v>
      </c>
      <c r="K20" s="136">
        <v>367448.57604000013</v>
      </c>
      <c r="L20" s="103">
        <f>IFERROR(K20/K$28,0)</f>
        <v>0.51458341064601532</v>
      </c>
      <c r="M20" s="136">
        <v>374797.54756080016</v>
      </c>
      <c r="N20" s="103">
        <f>IFERROR(M20/M$28,0)</f>
        <v>0.51967829589993642</v>
      </c>
      <c r="O20" s="136">
        <v>382293.49851201614</v>
      </c>
      <c r="P20" s="103">
        <f>IFERROR(O20/O$28,0)</f>
        <v>0.52482362556231188</v>
      </c>
      <c r="Q20" s="136">
        <v>389939.36848225648</v>
      </c>
      <c r="R20" s="103">
        <f>IFERROR(Q20/Q$28,0)</f>
        <v>0.53001989908273084</v>
      </c>
      <c r="S20" s="136">
        <v>397738.15585190163</v>
      </c>
      <c r="T20" s="103">
        <f>IFERROR(S20/S$28,0)</f>
        <v>0.53526762085582724</v>
      </c>
      <c r="U20" s="136">
        <v>405692.91896893969</v>
      </c>
      <c r="V20" s="103">
        <f>IFERROR(U20/U$28,0)</f>
        <v>0.54056730027024136</v>
      </c>
    </row>
    <row r="21" spans="1:24" ht="12.75" customHeight="1" x14ac:dyDescent="0.3">
      <c r="A21" s="238" t="s">
        <v>235</v>
      </c>
      <c r="B21" s="239"/>
      <c r="C21" s="136">
        <v>14575</v>
      </c>
      <c r="D21" s="103">
        <f>IFERROR(C21/C$28,0)</f>
        <v>2.5000000000000001E-2</v>
      </c>
      <c r="E21" s="136">
        <v>16250</v>
      </c>
      <c r="F21" s="103">
        <f>IFERROR(E21/E$28,0)</f>
        <v>2.5000000000000001E-2</v>
      </c>
      <c r="G21" s="136">
        <v>17500</v>
      </c>
      <c r="H21" s="103">
        <f>IFERROR(G21/G$28,0)</f>
        <v>2.5000000000000001E-2</v>
      </c>
      <c r="I21" s="136">
        <v>17675</v>
      </c>
      <c r="J21" s="103">
        <f>IFERROR(I21/I$28,0)</f>
        <v>2.5000000000000001E-2</v>
      </c>
      <c r="K21" s="136">
        <v>17851.75</v>
      </c>
      <c r="L21" s="103">
        <f>IFERROR(K21/K$28,0)</f>
        <v>2.5000000000000001E-2</v>
      </c>
      <c r="M21" s="136">
        <v>18030.267499999998</v>
      </c>
      <c r="N21" s="103">
        <f>IFERROR(M21/M$28,0)</f>
        <v>2.5000000000000001E-2</v>
      </c>
      <c r="O21" s="136">
        <v>18210.570174999997</v>
      </c>
      <c r="P21" s="103">
        <f>IFERROR(O21/O$28,0)</f>
        <v>2.4999999999999998E-2</v>
      </c>
      <c r="Q21" s="136">
        <v>18392.675876749996</v>
      </c>
      <c r="R21" s="103">
        <f>IFERROR(Q21/Q$28,0)</f>
        <v>2.4999999999999998E-2</v>
      </c>
      <c r="S21" s="136">
        <v>18576.602635517498</v>
      </c>
      <c r="T21" s="103">
        <f>IFERROR(S21/S$28,0)</f>
        <v>2.5000000000000001E-2</v>
      </c>
      <c r="U21" s="136">
        <v>18762.368661872675</v>
      </c>
      <c r="V21" s="103">
        <f>IFERROR(U21/U$28,0)</f>
        <v>2.5000000000000001E-2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583000</v>
      </c>
      <c r="D28" s="106">
        <f t="shared" si="0"/>
        <v>1</v>
      </c>
      <c r="E28" s="105">
        <f>SUM(E19:E27)</f>
        <v>650000</v>
      </c>
      <c r="F28" s="106">
        <f t="shared" si="1"/>
        <v>1</v>
      </c>
      <c r="G28" s="105">
        <f>SUM(G19:G27)</f>
        <v>700000</v>
      </c>
      <c r="H28" s="106">
        <f t="shared" si="2"/>
        <v>1</v>
      </c>
      <c r="I28" s="105">
        <f>SUM(I19:I27)</f>
        <v>707000</v>
      </c>
      <c r="J28" s="106">
        <f t="shared" si="3"/>
        <v>1</v>
      </c>
      <c r="K28" s="105">
        <f>SUM(K19:K27)</f>
        <v>714070</v>
      </c>
      <c r="L28" s="106">
        <f t="shared" si="4"/>
        <v>1</v>
      </c>
      <c r="M28" s="105">
        <f>SUM(M19:M27)</f>
        <v>721210.69999999984</v>
      </c>
      <c r="N28" s="106">
        <f t="shared" si="5"/>
        <v>1</v>
      </c>
      <c r="O28" s="105">
        <f>SUM(O19:O27)</f>
        <v>728422.80699999991</v>
      </c>
      <c r="P28" s="106">
        <f t="shared" si="6"/>
        <v>1</v>
      </c>
      <c r="Q28" s="105">
        <f>SUM(Q19:Q27)</f>
        <v>735707.03506999987</v>
      </c>
      <c r="R28" s="106">
        <f t="shared" si="7"/>
        <v>1</v>
      </c>
      <c r="S28" s="105">
        <f>SUM(S19:S27)</f>
        <v>743064.10542069993</v>
      </c>
      <c r="T28" s="106">
        <f t="shared" si="8"/>
        <v>1</v>
      </c>
      <c r="U28" s="105">
        <f>SUM(U19:U27)</f>
        <v>750494.74647490692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174317</v>
      </c>
      <c r="D31" s="103">
        <f>IFERROR(C31/C$28,0)</f>
        <v>0.29899999999999999</v>
      </c>
      <c r="E31" s="216">
        <v>194350</v>
      </c>
      <c r="F31" s="103">
        <f>IFERROR(E31/E$28,0)</f>
        <v>0.29899999999999999</v>
      </c>
      <c r="G31" s="216">
        <v>209300</v>
      </c>
      <c r="H31" s="103">
        <f>IFERROR(G31/G$28,0)</f>
        <v>0.29899999999999999</v>
      </c>
      <c r="I31" s="216">
        <v>211393</v>
      </c>
      <c r="J31" s="103">
        <f>IFERROR(I31/I$28,0)</f>
        <v>0.29899999999999999</v>
      </c>
      <c r="K31" s="216">
        <v>213506.93</v>
      </c>
      <c r="L31" s="103">
        <f>IFERROR(K31/K$28,0)</f>
        <v>0.29899999999999999</v>
      </c>
      <c r="M31" s="216">
        <v>215641.99929999997</v>
      </c>
      <c r="N31" s="103">
        <f>IFERROR(M31/M$28,0)</f>
        <v>0.29900000000000004</v>
      </c>
      <c r="O31" s="216">
        <v>217798.41929299996</v>
      </c>
      <c r="P31" s="103">
        <f>IFERROR(O31/O$28,0)</f>
        <v>0.29899999999999999</v>
      </c>
      <c r="Q31" s="216">
        <v>219976.40348592994</v>
      </c>
      <c r="R31" s="103">
        <f>IFERROR(Q31/Q$28,0)</f>
        <v>0.29899999999999999</v>
      </c>
      <c r="S31" s="216">
        <v>222176.16752078925</v>
      </c>
      <c r="T31" s="103">
        <f>IFERROR(S31/S$28,0)</f>
        <v>0.29899999999999999</v>
      </c>
      <c r="U31" s="216">
        <v>224397.92919599716</v>
      </c>
      <c r="V31" s="103">
        <f>IFERROR(U31/U$28,0)</f>
        <v>0.29899999999999999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174317</v>
      </c>
      <c r="D33" s="106">
        <f>IFERROR(C33/C$28,0)</f>
        <v>0.29899999999999999</v>
      </c>
      <c r="E33" s="105">
        <f>SUM(E31:E32)</f>
        <v>194350</v>
      </c>
      <c r="F33" s="106">
        <f>IFERROR(E33/E$28,0)</f>
        <v>0.29899999999999999</v>
      </c>
      <c r="G33" s="105">
        <f>SUM(G31:G32)</f>
        <v>209300</v>
      </c>
      <c r="H33" s="106">
        <f>IFERROR(G33/G$28,0)</f>
        <v>0.29899999999999999</v>
      </c>
      <c r="I33" s="105">
        <f>SUM(I31:I32)</f>
        <v>211393</v>
      </c>
      <c r="J33" s="106">
        <f>IFERROR(I33/I$28,0)</f>
        <v>0.29899999999999999</v>
      </c>
      <c r="K33" s="105">
        <f>SUM(K31:K32)</f>
        <v>213506.93</v>
      </c>
      <c r="L33" s="106">
        <f>IFERROR(K33/K$28,0)</f>
        <v>0.29899999999999999</v>
      </c>
      <c r="M33" s="105">
        <f>SUM(M31:M32)</f>
        <v>215641.99929999997</v>
      </c>
      <c r="N33" s="106">
        <f>IFERROR(M33/M$28,0)</f>
        <v>0.29900000000000004</v>
      </c>
      <c r="O33" s="105">
        <f>SUM(O31:O32)</f>
        <v>217798.41929299996</v>
      </c>
      <c r="P33" s="106">
        <f>IFERROR(O33/O$28,0)</f>
        <v>0.29899999999999999</v>
      </c>
      <c r="Q33" s="105">
        <f>SUM(Q31:Q32)</f>
        <v>219976.40348592994</v>
      </c>
      <c r="R33" s="106">
        <f>IFERROR(Q33/Q$28,0)</f>
        <v>0.29899999999999999</v>
      </c>
      <c r="S33" s="105">
        <f>SUM(S31:S32)</f>
        <v>222176.16752078925</v>
      </c>
      <c r="T33" s="106">
        <f>IFERROR(S33/S$28,0)</f>
        <v>0.29899999999999999</v>
      </c>
      <c r="U33" s="105">
        <f>SUM(U31:U32)</f>
        <v>224397.92919599716</v>
      </c>
      <c r="V33" s="106">
        <f>IFERROR(U33/U$28,0)</f>
        <v>0.29899999999999999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63729</v>
      </c>
      <c r="D36" s="103">
        <f t="shared" ref="D36:D46" si="10">IFERROR(C36/C$28,0)</f>
        <v>0.10931217838765009</v>
      </c>
      <c r="E36" s="216">
        <v>65322.224999999991</v>
      </c>
      <c r="F36" s="103">
        <f t="shared" ref="F36:F46" si="11">IFERROR(E36/E$28,0)</f>
        <v>0.10049573076923075</v>
      </c>
      <c r="G36" s="216">
        <v>66955.280624999985</v>
      </c>
      <c r="H36" s="103">
        <f t="shared" ref="H36:H46" si="12">IFERROR(G36/G$28,0)</f>
        <v>9.5650400892857118E-2</v>
      </c>
      <c r="I36" s="216">
        <v>68629.162640624985</v>
      </c>
      <c r="J36" s="103">
        <f t="shared" ref="J36:J46" si="13">IFERROR(I36/I$28,0)</f>
        <v>9.707095140116688E-2</v>
      </c>
      <c r="K36" s="216">
        <v>70344.891706640599</v>
      </c>
      <c r="L36" s="103">
        <f t="shared" ref="L36:L46" si="14">IFERROR(K36/K$28,0)</f>
        <v>9.8512599194253508E-2</v>
      </c>
      <c r="M36" s="216">
        <v>72103.513999306611</v>
      </c>
      <c r="N36" s="103">
        <f t="shared" ref="N36:N46" si="15">IFERROR(M36/M$28,0)</f>
        <v>9.997565759812857E-2</v>
      </c>
      <c r="O36" s="216">
        <v>73906.101849289276</v>
      </c>
      <c r="P36" s="103">
        <f t="shared" ref="P36:P46" si="16">IFERROR(O36/O$28,0)</f>
        <v>0.10146044459216018</v>
      </c>
      <c r="Q36" s="216">
        <v>75753.754395521508</v>
      </c>
      <c r="R36" s="103">
        <f t="shared" ref="R36:R46" si="17">IFERROR(Q36/Q$28,0)</f>
        <v>0.10296728287818237</v>
      </c>
      <c r="S36" s="216">
        <v>77647.598255409539</v>
      </c>
      <c r="T36" s="103">
        <f t="shared" ref="T36:T46" si="18">IFERROR(S36/S$28,0)</f>
        <v>0.10449649995063059</v>
      </c>
      <c r="U36" s="216">
        <v>79588.788211794774</v>
      </c>
      <c r="V36" s="103">
        <f t="shared" ref="V36:V46" si="19">IFERROR(U36/U$28,0)</f>
        <v>0.10604842816771917</v>
      </c>
    </row>
    <row r="37" spans="1:22" ht="12.75" customHeight="1" x14ac:dyDescent="0.3">
      <c r="A37" s="38" t="s">
        <v>23</v>
      </c>
      <c r="B37" s="50"/>
      <c r="C37" s="216">
        <v>129272</v>
      </c>
      <c r="D37" s="103">
        <f t="shared" si="10"/>
        <v>0.22173584905660376</v>
      </c>
      <c r="E37" s="216">
        <v>84792</v>
      </c>
      <c r="F37" s="103">
        <f t="shared" si="11"/>
        <v>0.13044923076923076</v>
      </c>
      <c r="G37" s="216">
        <v>37759.719999999987</v>
      </c>
      <c r="H37" s="103">
        <f t="shared" si="12"/>
        <v>5.3942457142857121E-2</v>
      </c>
      <c r="I37" s="216">
        <v>38968.031039999987</v>
      </c>
      <c r="J37" s="103">
        <f t="shared" si="13"/>
        <v>5.5117441357850051E-2</v>
      </c>
      <c r="K37" s="216">
        <v>39942.231815999985</v>
      </c>
      <c r="L37" s="103">
        <f t="shared" si="14"/>
        <v>5.5936017219600301E-2</v>
      </c>
      <c r="M37" s="216">
        <v>40940.787611399981</v>
      </c>
      <c r="N37" s="103">
        <f t="shared" si="15"/>
        <v>5.6766750148604272E-2</v>
      </c>
      <c r="O37" s="216">
        <v>41964.307301684974</v>
      </c>
      <c r="P37" s="103">
        <f t="shared" si="16"/>
        <v>5.7609820695365709E-2</v>
      </c>
      <c r="Q37" s="216">
        <v>43013.414984227093</v>
      </c>
      <c r="R37" s="103">
        <f t="shared" si="17"/>
        <v>5.846541209183153E-2</v>
      </c>
      <c r="S37" s="216">
        <v>44088.750358832767</v>
      </c>
      <c r="T37" s="103">
        <f t="shared" si="18"/>
        <v>5.9333710291215154E-2</v>
      </c>
      <c r="U37" s="216">
        <v>45190.969117803579</v>
      </c>
      <c r="V37" s="103">
        <f t="shared" si="19"/>
        <v>6.021490400841141E-2</v>
      </c>
    </row>
    <row r="38" spans="1:22" ht="12.75" customHeight="1" x14ac:dyDescent="0.3">
      <c r="A38" s="38" t="s">
        <v>24</v>
      </c>
      <c r="B38" s="50"/>
      <c r="C38" s="216">
        <v>75010</v>
      </c>
      <c r="D38" s="103">
        <f t="shared" si="10"/>
        <v>0.12866209262435677</v>
      </c>
      <c r="E38" s="216">
        <v>63890</v>
      </c>
      <c r="F38" s="103">
        <f t="shared" si="11"/>
        <v>9.8292307692307693E-2</v>
      </c>
      <c r="G38" s="216">
        <v>36126.149999999994</v>
      </c>
      <c r="H38" s="103">
        <f t="shared" si="12"/>
        <v>5.1608785714285704E-2</v>
      </c>
      <c r="I38" s="216">
        <v>37282.186799999996</v>
      </c>
      <c r="J38" s="103">
        <f t="shared" si="13"/>
        <v>5.2732937482319657E-2</v>
      </c>
      <c r="K38" s="216">
        <v>38214.241469999994</v>
      </c>
      <c r="L38" s="103">
        <f t="shared" si="14"/>
        <v>5.3516099920175884E-2</v>
      </c>
      <c r="M38" s="216">
        <v>39169.597506749989</v>
      </c>
      <c r="N38" s="103">
        <f t="shared" si="15"/>
        <v>5.431089348334682E-2</v>
      </c>
      <c r="O38" s="216">
        <v>40148.837444418736</v>
      </c>
      <c r="P38" s="103">
        <f t="shared" si="16"/>
        <v>5.5117490911317304E-2</v>
      </c>
      <c r="Q38" s="216">
        <v>41152.558380529197</v>
      </c>
      <c r="R38" s="103">
        <f t="shared" si="17"/>
        <v>5.5936067509010132E-2</v>
      </c>
      <c r="S38" s="216">
        <v>42181.372340042421</v>
      </c>
      <c r="T38" s="103">
        <f t="shared" si="18"/>
        <v>5.6766801184886508E-2</v>
      </c>
      <c r="U38" s="216">
        <v>43235.906648543474</v>
      </c>
      <c r="V38" s="103">
        <f t="shared" si="19"/>
        <v>5.7609872489612537E-2</v>
      </c>
    </row>
    <row r="39" spans="1:22" ht="12.75" customHeight="1" x14ac:dyDescent="0.3">
      <c r="A39" s="38" t="s">
        <v>28</v>
      </c>
      <c r="B39" s="50"/>
      <c r="C39" s="216">
        <v>34320</v>
      </c>
      <c r="D39" s="103">
        <f t="shared" si="10"/>
        <v>5.8867924528301883E-2</v>
      </c>
      <c r="E39" s="216">
        <v>38163.840000000004</v>
      </c>
      <c r="F39" s="103">
        <f t="shared" si="11"/>
        <v>5.8713600000000005E-2</v>
      </c>
      <c r="G39" s="216">
        <v>24499.574399999998</v>
      </c>
      <c r="H39" s="103">
        <f t="shared" si="12"/>
        <v>3.4999391999999997E-2</v>
      </c>
      <c r="I39" s="216">
        <v>25283.560780799999</v>
      </c>
      <c r="J39" s="103">
        <f t="shared" si="13"/>
        <v>3.5761754994059404E-2</v>
      </c>
      <c r="K39" s="216">
        <v>25915.649800319996</v>
      </c>
      <c r="L39" s="103">
        <f t="shared" si="14"/>
        <v>3.6292870167238499E-2</v>
      </c>
      <c r="M39" s="216">
        <v>26563.541045327995</v>
      </c>
      <c r="N39" s="103">
        <f t="shared" si="15"/>
        <v>3.6831873189524231E-2</v>
      </c>
      <c r="O39" s="216">
        <v>27227.629571461192</v>
      </c>
      <c r="P39" s="103">
        <f t="shared" si="16"/>
        <v>3.737888120719042E-2</v>
      </c>
      <c r="Q39" s="216">
        <v>27908.32031074772</v>
      </c>
      <c r="R39" s="103">
        <f t="shared" si="17"/>
        <v>3.7934013106307111E-2</v>
      </c>
      <c r="S39" s="216">
        <v>28606.028318516412</v>
      </c>
      <c r="T39" s="103">
        <f t="shared" si="18"/>
        <v>3.8497389538578994E-2</v>
      </c>
      <c r="U39" s="216">
        <v>29321.17902647932</v>
      </c>
      <c r="V39" s="103">
        <f t="shared" si="19"/>
        <v>3.9069132947567788E-2</v>
      </c>
    </row>
    <row r="40" spans="1:22" ht="12.75" customHeight="1" x14ac:dyDescent="0.3">
      <c r="A40" s="38" t="s">
        <v>25</v>
      </c>
      <c r="B40" s="50"/>
      <c r="C40" s="216">
        <v>7902.3959999999997</v>
      </c>
      <c r="D40" s="103">
        <f t="shared" si="10"/>
        <v>1.3554710120068611E-2</v>
      </c>
      <c r="E40" s="216">
        <v>8099.955899999999</v>
      </c>
      <c r="F40" s="103">
        <f t="shared" si="11"/>
        <v>1.2461470615384614E-2</v>
      </c>
      <c r="G40" s="216">
        <v>8302.4547974999987</v>
      </c>
      <c r="H40" s="103">
        <f t="shared" si="12"/>
        <v>1.1860649710714283E-2</v>
      </c>
      <c r="I40" s="216">
        <v>8510.0161674374976</v>
      </c>
      <c r="J40" s="103">
        <f t="shared" si="13"/>
        <v>1.2036797973744693E-2</v>
      </c>
      <c r="K40" s="216">
        <v>8722.7665716234351</v>
      </c>
      <c r="L40" s="103">
        <f t="shared" si="14"/>
        <v>1.2215562300087435E-2</v>
      </c>
      <c r="M40" s="216">
        <v>8940.8357359140191</v>
      </c>
      <c r="N40" s="103">
        <f t="shared" si="15"/>
        <v>1.2396981542167942E-2</v>
      </c>
      <c r="O40" s="216">
        <v>9164.3566293118711</v>
      </c>
      <c r="P40" s="103">
        <f t="shared" si="16"/>
        <v>1.2581095129427863E-2</v>
      </c>
      <c r="Q40" s="216">
        <v>9393.4655450446662</v>
      </c>
      <c r="R40" s="103">
        <f t="shared" si="17"/>
        <v>1.2767943076894613E-2</v>
      </c>
      <c r="S40" s="216">
        <v>9628.3021836707831</v>
      </c>
      <c r="T40" s="103">
        <f t="shared" si="18"/>
        <v>1.2957565993878194E-2</v>
      </c>
      <c r="U40" s="216">
        <v>9869.0097382625518</v>
      </c>
      <c r="V40" s="103">
        <f t="shared" si="19"/>
        <v>1.3150005092797177E-2</v>
      </c>
    </row>
    <row r="41" spans="1:22" ht="12.75" customHeight="1" x14ac:dyDescent="0.3">
      <c r="A41" s="38" t="s">
        <v>26</v>
      </c>
      <c r="B41" s="50"/>
      <c r="C41" s="216">
        <v>16029.727999999999</v>
      </c>
      <c r="D41" s="103">
        <f t="shared" si="10"/>
        <v>2.7495245283018867E-2</v>
      </c>
      <c r="E41" s="216">
        <v>10514.208000000001</v>
      </c>
      <c r="F41" s="103">
        <f t="shared" si="11"/>
        <v>1.6175704615384617E-2</v>
      </c>
      <c r="G41" s="216">
        <v>4682.2052799999983</v>
      </c>
      <c r="H41" s="103">
        <f t="shared" si="12"/>
        <v>6.6888646857142832E-3</v>
      </c>
      <c r="I41" s="216">
        <v>4832.0358489599985</v>
      </c>
      <c r="J41" s="103">
        <f t="shared" si="13"/>
        <v>6.8345627283734065E-3</v>
      </c>
      <c r="K41" s="216">
        <v>4952.8367451839977</v>
      </c>
      <c r="L41" s="103">
        <f t="shared" si="14"/>
        <v>6.9360661352304365E-3</v>
      </c>
      <c r="M41" s="216">
        <v>5076.6576638135975</v>
      </c>
      <c r="N41" s="103">
        <f t="shared" si="15"/>
        <v>7.0390770184269296E-3</v>
      </c>
      <c r="O41" s="216">
        <v>5203.5741054089367</v>
      </c>
      <c r="P41" s="103">
        <f t="shared" si="16"/>
        <v>7.1436177662253476E-3</v>
      </c>
      <c r="Q41" s="216">
        <v>5333.6634580441596</v>
      </c>
      <c r="R41" s="103">
        <f t="shared" si="17"/>
        <v>7.2497110993871095E-3</v>
      </c>
      <c r="S41" s="216">
        <v>5467.0050444952631</v>
      </c>
      <c r="T41" s="103">
        <f t="shared" si="18"/>
        <v>7.3573800761106796E-3</v>
      </c>
      <c r="U41" s="216">
        <v>5603.680170607644</v>
      </c>
      <c r="V41" s="103">
        <f t="shared" si="19"/>
        <v>7.4666480970430153E-3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28419.114000000001</v>
      </c>
      <c r="D45" s="103">
        <f t="shared" si="10"/>
        <v>4.8746336192109781E-2</v>
      </c>
      <c r="E45" s="219">
        <v>23703.798109999996</v>
      </c>
      <c r="F45" s="103">
        <f t="shared" si="11"/>
        <v>3.6467381707692301E-2</v>
      </c>
      <c r="G45" s="219">
        <v>15542.028152349994</v>
      </c>
      <c r="H45" s="103">
        <f t="shared" si="12"/>
        <v>2.220289736049999E-2</v>
      </c>
      <c r="I45" s="219">
        <v>15995.316478573948</v>
      </c>
      <c r="J45" s="103">
        <f t="shared" si="13"/>
        <v>2.2624210012127225E-2</v>
      </c>
      <c r="K45" s="219">
        <v>16395.199390538291</v>
      </c>
      <c r="L45" s="103">
        <f t="shared" si="14"/>
        <v>2.2960213131119206E-2</v>
      </c>
      <c r="M45" s="219">
        <v>16805.07937530175</v>
      </c>
      <c r="N45" s="103">
        <f t="shared" si="15"/>
        <v>2.3301206395442767E-2</v>
      </c>
      <c r="O45" s="219">
        <v>17225.206359684293</v>
      </c>
      <c r="P45" s="103">
        <f t="shared" si="16"/>
        <v>2.3647263916167158E-2</v>
      </c>
      <c r="Q45" s="219">
        <v>17655.836518676399</v>
      </c>
      <c r="R45" s="103">
        <f t="shared" si="17"/>
        <v>2.3998460905021127E-2</v>
      </c>
      <c r="S45" s="219">
        <v>18097.232431643308</v>
      </c>
      <c r="T45" s="103">
        <f t="shared" si="18"/>
        <v>2.435487369073926E-2</v>
      </c>
      <c r="U45" s="219">
        <v>18549.663242434388</v>
      </c>
      <c r="V45" s="103">
        <f t="shared" si="19"/>
        <v>2.4716579735651226E-2</v>
      </c>
    </row>
    <row r="46" spans="1:22" ht="12.75" customHeight="1" x14ac:dyDescent="0.3">
      <c r="A46" s="26" t="s">
        <v>5</v>
      </c>
      <c r="B46" s="69"/>
      <c r="C46" s="105">
        <f>SUM(C36:C45)</f>
        <v>354682.23800000001</v>
      </c>
      <c r="D46" s="106">
        <f t="shared" si="10"/>
        <v>0.60837433619210979</v>
      </c>
      <c r="E46" s="105">
        <f>SUM(E36:E45)</f>
        <v>294486.02700999996</v>
      </c>
      <c r="F46" s="106">
        <f t="shared" si="11"/>
        <v>0.45305542616923072</v>
      </c>
      <c r="G46" s="105">
        <f>SUM(G36:G45)</f>
        <v>193867.4132548499</v>
      </c>
      <c r="H46" s="106">
        <f t="shared" si="12"/>
        <v>0.27695344750692841</v>
      </c>
      <c r="I46" s="105">
        <f>SUM(I36:I45)</f>
        <v>199500.3097563964</v>
      </c>
      <c r="J46" s="106">
        <f t="shared" si="13"/>
        <v>0.28217865594964131</v>
      </c>
      <c r="K46" s="105">
        <f>SUM(K36:K45)</f>
        <v>204487.81750030629</v>
      </c>
      <c r="L46" s="106">
        <f t="shared" si="14"/>
        <v>0.28636942806770527</v>
      </c>
      <c r="M46" s="105">
        <f>SUM(M36:M45)</f>
        <v>209600.01293781391</v>
      </c>
      <c r="N46" s="106">
        <f t="shared" si="15"/>
        <v>0.29062243937564147</v>
      </c>
      <c r="O46" s="105">
        <f>SUM(O36:O45)</f>
        <v>214840.01326125927</v>
      </c>
      <c r="P46" s="106">
        <f t="shared" si="16"/>
        <v>0.29493861421785394</v>
      </c>
      <c r="Q46" s="105">
        <f>SUM(Q36:Q45)</f>
        <v>220211.01359279072</v>
      </c>
      <c r="R46" s="106">
        <f t="shared" si="17"/>
        <v>0.29931889066663397</v>
      </c>
      <c r="S46" s="105">
        <f>SUM(S36:S45)</f>
        <v>225716.28893261048</v>
      </c>
      <c r="T46" s="106">
        <f t="shared" si="18"/>
        <v>0.30376422072603937</v>
      </c>
      <c r="U46" s="105">
        <f>SUM(U36:U45)</f>
        <v>231359.19615592572</v>
      </c>
      <c r="V46" s="106">
        <f t="shared" si="19"/>
        <v>0.30827557053880228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408.1</v>
      </c>
      <c r="D54" s="103">
        <f t="shared" si="20"/>
        <v>6.9999999999999999E-4</v>
      </c>
      <c r="E54" s="216">
        <v>455.00000000000006</v>
      </c>
      <c r="F54" s="103">
        <f t="shared" si="21"/>
        <v>7.000000000000001E-4</v>
      </c>
      <c r="G54" s="216">
        <v>490</v>
      </c>
      <c r="H54" s="103">
        <f t="shared" si="22"/>
        <v>6.9999999999999999E-4</v>
      </c>
      <c r="I54" s="216">
        <v>494.90000000000003</v>
      </c>
      <c r="J54" s="103">
        <f t="shared" si="23"/>
        <v>7.000000000000001E-4</v>
      </c>
      <c r="K54" s="216">
        <v>499.84899999999993</v>
      </c>
      <c r="L54" s="103">
        <f t="shared" si="24"/>
        <v>6.9999999999999988E-4</v>
      </c>
      <c r="M54" s="216">
        <v>504.84748999999994</v>
      </c>
      <c r="N54" s="103">
        <f t="shared" si="25"/>
        <v>7.000000000000001E-4</v>
      </c>
      <c r="O54" s="216">
        <v>509.89596489999991</v>
      </c>
      <c r="P54" s="103">
        <f t="shared" si="26"/>
        <v>6.9999999999999999E-4</v>
      </c>
      <c r="Q54" s="216">
        <v>514.99492454899985</v>
      </c>
      <c r="R54" s="103">
        <f t="shared" si="27"/>
        <v>6.9999999999999988E-4</v>
      </c>
      <c r="S54" s="216">
        <v>520.14487379448985</v>
      </c>
      <c r="T54" s="103">
        <f t="shared" si="28"/>
        <v>6.9999999999999988E-4</v>
      </c>
      <c r="U54" s="216">
        <v>525.34632253243478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40810.000000000007</v>
      </c>
      <c r="D55" s="103">
        <f t="shared" si="20"/>
        <v>7.0000000000000007E-2</v>
      </c>
      <c r="E55" s="216">
        <v>45500.000000000007</v>
      </c>
      <c r="F55" s="103">
        <f t="shared" si="21"/>
        <v>7.0000000000000007E-2</v>
      </c>
      <c r="G55" s="216">
        <v>49000.000000000007</v>
      </c>
      <c r="H55" s="103">
        <f t="shared" si="22"/>
        <v>7.0000000000000007E-2</v>
      </c>
      <c r="I55" s="216">
        <v>49490.000000000007</v>
      </c>
      <c r="J55" s="103">
        <f t="shared" si="23"/>
        <v>7.0000000000000007E-2</v>
      </c>
      <c r="K55" s="216">
        <v>49984.9</v>
      </c>
      <c r="L55" s="103">
        <f t="shared" si="24"/>
        <v>7.0000000000000007E-2</v>
      </c>
      <c r="M55" s="216">
        <v>50484.748999999996</v>
      </c>
      <c r="N55" s="103">
        <f t="shared" si="25"/>
        <v>7.0000000000000007E-2</v>
      </c>
      <c r="O55" s="216">
        <v>50989.596489999996</v>
      </c>
      <c r="P55" s="103">
        <f t="shared" si="26"/>
        <v>7.0000000000000007E-2</v>
      </c>
      <c r="Q55" s="216">
        <v>51499.492454899999</v>
      </c>
      <c r="R55" s="103">
        <f t="shared" si="27"/>
        <v>7.0000000000000007E-2</v>
      </c>
      <c r="S55" s="216">
        <v>52014.487379448998</v>
      </c>
      <c r="T55" s="103">
        <f t="shared" si="28"/>
        <v>7.0000000000000007E-2</v>
      </c>
      <c r="U55" s="216">
        <v>52534.632253243486</v>
      </c>
      <c r="V55" s="103">
        <f t="shared" si="29"/>
        <v>7.0000000000000007E-2</v>
      </c>
      <c r="X55" s="235"/>
    </row>
    <row r="56" spans="1:24" ht="12.75" customHeight="1" x14ac:dyDescent="0.3">
      <c r="A56" s="38" t="s">
        <v>88</v>
      </c>
      <c r="B56" s="50"/>
      <c r="C56" s="216">
        <v>297.33000000000004</v>
      </c>
      <c r="D56" s="103">
        <f t="shared" si="20"/>
        <v>5.1000000000000004E-4</v>
      </c>
      <c r="E56" s="216">
        <v>331.50000000000006</v>
      </c>
      <c r="F56" s="103">
        <f t="shared" si="21"/>
        <v>5.1000000000000004E-4</v>
      </c>
      <c r="G56" s="216">
        <v>357.00000000000006</v>
      </c>
      <c r="H56" s="103">
        <f t="shared" si="22"/>
        <v>5.1000000000000004E-4</v>
      </c>
      <c r="I56" s="216">
        <v>360.57</v>
      </c>
      <c r="J56" s="103">
        <f t="shared" si="23"/>
        <v>5.1000000000000004E-4</v>
      </c>
      <c r="K56" s="216">
        <v>364.17570000000001</v>
      </c>
      <c r="L56" s="103">
        <f t="shared" si="24"/>
        <v>5.1000000000000004E-4</v>
      </c>
      <c r="M56" s="216">
        <v>367.81745699999993</v>
      </c>
      <c r="N56" s="103">
        <f t="shared" si="25"/>
        <v>5.1000000000000004E-4</v>
      </c>
      <c r="O56" s="216">
        <v>371.49563157</v>
      </c>
      <c r="P56" s="103">
        <f t="shared" si="26"/>
        <v>5.1000000000000004E-4</v>
      </c>
      <c r="Q56" s="216">
        <v>375.21058788569997</v>
      </c>
      <c r="R56" s="103">
        <f t="shared" si="27"/>
        <v>5.1000000000000004E-4</v>
      </c>
      <c r="S56" s="216">
        <v>378.96269376455695</v>
      </c>
      <c r="T56" s="103">
        <f t="shared" si="28"/>
        <v>5.0999999999999993E-4</v>
      </c>
      <c r="U56" s="216">
        <v>382.75232070220255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30461.75</v>
      </c>
      <c r="D59" s="103">
        <f t="shared" si="20"/>
        <v>5.2249999999999998E-2</v>
      </c>
      <c r="E59" s="216">
        <v>33962.5</v>
      </c>
      <c r="F59" s="103">
        <f t="shared" si="21"/>
        <v>5.2249999999999998E-2</v>
      </c>
      <c r="G59" s="216">
        <v>36575</v>
      </c>
      <c r="H59" s="103">
        <f t="shared" si="22"/>
        <v>5.2249999999999998E-2</v>
      </c>
      <c r="I59" s="216">
        <v>36940.75</v>
      </c>
      <c r="J59" s="103">
        <f t="shared" si="23"/>
        <v>5.2249999999999998E-2</v>
      </c>
      <c r="K59" s="216">
        <v>37310.157500000001</v>
      </c>
      <c r="L59" s="103">
        <f t="shared" si="24"/>
        <v>5.2250000000000005E-2</v>
      </c>
      <c r="M59" s="216">
        <v>37683.259074999994</v>
      </c>
      <c r="N59" s="103">
        <f t="shared" si="25"/>
        <v>5.2250000000000005E-2</v>
      </c>
      <c r="O59" s="216">
        <v>38060.091665749998</v>
      </c>
      <c r="P59" s="103">
        <f t="shared" si="26"/>
        <v>5.2250000000000005E-2</v>
      </c>
      <c r="Q59" s="216">
        <v>38440.692582407493</v>
      </c>
      <c r="R59" s="103">
        <f t="shared" si="27"/>
        <v>5.2249999999999998E-2</v>
      </c>
      <c r="S59" s="216">
        <v>38825.099508231571</v>
      </c>
      <c r="T59" s="103">
        <f t="shared" si="28"/>
        <v>5.2249999999999998E-2</v>
      </c>
      <c r="U59" s="216">
        <v>39213.350503313886</v>
      </c>
      <c r="V59" s="103">
        <f t="shared" si="29"/>
        <v>5.2249999999999998E-2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8198.7688151889233</v>
      </c>
      <c r="D63" s="103">
        <f t="shared" si="20"/>
        <v>1.4063068293634517E-2</v>
      </c>
      <c r="E63" s="216">
        <v>5547.1759056453438</v>
      </c>
      <c r="F63" s="103">
        <f t="shared" si="21"/>
        <v>8.5341167779159136E-3</v>
      </c>
      <c r="G63" s="216">
        <v>6539.0424564913501</v>
      </c>
      <c r="H63" s="103">
        <f t="shared" si="22"/>
        <v>9.341489223559072E-3</v>
      </c>
      <c r="I63" s="216">
        <v>6349.2361963381118</v>
      </c>
      <c r="J63" s="103">
        <f t="shared" si="23"/>
        <v>8.9805321023169894E-3</v>
      </c>
      <c r="K63" s="216">
        <v>6377.1624588661534</v>
      </c>
      <c r="L63" s="103">
        <f t="shared" si="24"/>
        <v>8.9307245212180229E-3</v>
      </c>
      <c r="M63" s="216">
        <v>6405.49388260864</v>
      </c>
      <c r="N63" s="103">
        <f t="shared" si="25"/>
        <v>8.8815846501010612E-3</v>
      </c>
      <c r="O63" s="216">
        <v>6433.515394093256</v>
      </c>
      <c r="P63" s="103">
        <f t="shared" si="26"/>
        <v>8.8321169137874841E-3</v>
      </c>
      <c r="Q63" s="216">
        <v>6461.9466516185466</v>
      </c>
      <c r="R63" s="103">
        <f t="shared" si="27"/>
        <v>8.7833150202290995E-3</v>
      </c>
      <c r="S63" s="216">
        <v>6490.4323255645277</v>
      </c>
      <c r="T63" s="103">
        <f t="shared" si="28"/>
        <v>8.7346869243399208E-3</v>
      </c>
      <c r="U63" s="216">
        <v>6518.9758954072731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2798.4</v>
      </c>
      <c r="D64" s="103">
        <f t="shared" si="20"/>
        <v>4.8000000000000004E-3</v>
      </c>
      <c r="E64" s="216">
        <v>3119.9999999999995</v>
      </c>
      <c r="F64" s="103">
        <f t="shared" si="21"/>
        <v>4.7999999999999996E-3</v>
      </c>
      <c r="G64" s="216">
        <v>3359.9999999999995</v>
      </c>
      <c r="H64" s="103">
        <f t="shared" si="22"/>
        <v>4.7999999999999996E-3</v>
      </c>
      <c r="I64" s="216">
        <v>3393.6</v>
      </c>
      <c r="J64" s="103">
        <f t="shared" si="23"/>
        <v>4.7999999999999996E-3</v>
      </c>
      <c r="K64" s="216">
        <v>3427.5359999999996</v>
      </c>
      <c r="L64" s="103">
        <f t="shared" si="24"/>
        <v>4.7999999999999996E-3</v>
      </c>
      <c r="M64" s="216">
        <v>3461.8113599999988</v>
      </c>
      <c r="N64" s="103">
        <f t="shared" si="25"/>
        <v>4.7999999999999996E-3</v>
      </c>
      <c r="O64" s="216">
        <v>3496.4294735999993</v>
      </c>
      <c r="P64" s="103">
        <f t="shared" si="26"/>
        <v>4.7999999999999996E-3</v>
      </c>
      <c r="Q64" s="216">
        <v>3531.3937683359986</v>
      </c>
      <c r="R64" s="103">
        <f t="shared" si="27"/>
        <v>4.7999999999999987E-3</v>
      </c>
      <c r="S64" s="216">
        <v>3566.7077060193587</v>
      </c>
      <c r="T64" s="103">
        <f t="shared" si="28"/>
        <v>4.7999999999999987E-3</v>
      </c>
      <c r="U64" s="216">
        <v>3602.3747830795533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291.5</v>
      </c>
      <c r="D65" s="103">
        <f t="shared" si="20"/>
        <v>5.0000000000000001E-4</v>
      </c>
      <c r="E65" s="216">
        <v>325</v>
      </c>
      <c r="F65" s="103">
        <f t="shared" si="21"/>
        <v>5.0000000000000001E-4</v>
      </c>
      <c r="G65" s="216">
        <v>350</v>
      </c>
      <c r="H65" s="103">
        <f t="shared" si="22"/>
        <v>5.0000000000000001E-4</v>
      </c>
      <c r="I65" s="216">
        <v>353.5</v>
      </c>
      <c r="J65" s="103">
        <f t="shared" si="23"/>
        <v>5.0000000000000001E-4</v>
      </c>
      <c r="K65" s="216">
        <v>357.03499999999997</v>
      </c>
      <c r="L65" s="103">
        <f t="shared" si="24"/>
        <v>4.999999999999999E-4</v>
      </c>
      <c r="M65" s="216">
        <v>360.60534999999993</v>
      </c>
      <c r="N65" s="103">
        <f t="shared" si="25"/>
        <v>5.0000000000000001E-4</v>
      </c>
      <c r="O65" s="216">
        <v>364.21140349999996</v>
      </c>
      <c r="P65" s="103">
        <f t="shared" si="26"/>
        <v>5.0000000000000001E-4</v>
      </c>
      <c r="Q65" s="216">
        <v>367.85351753499992</v>
      </c>
      <c r="R65" s="103">
        <f t="shared" si="27"/>
        <v>5.0000000000000001E-4</v>
      </c>
      <c r="S65" s="216">
        <v>371.53205271034994</v>
      </c>
      <c r="T65" s="103">
        <f t="shared" si="28"/>
        <v>5.0000000000000001E-4</v>
      </c>
      <c r="U65" s="216">
        <v>375.24737323745347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1632.4</v>
      </c>
      <c r="D66" s="103">
        <f t="shared" si="20"/>
        <v>2.8E-3</v>
      </c>
      <c r="E66" s="216">
        <v>1820.0000000000002</v>
      </c>
      <c r="F66" s="103">
        <f t="shared" si="21"/>
        <v>2.8000000000000004E-3</v>
      </c>
      <c r="G66" s="216">
        <v>1960</v>
      </c>
      <c r="H66" s="103">
        <f t="shared" si="22"/>
        <v>2.8E-3</v>
      </c>
      <c r="I66" s="216">
        <v>1979.6000000000001</v>
      </c>
      <c r="J66" s="103">
        <f t="shared" si="23"/>
        <v>2.8000000000000004E-3</v>
      </c>
      <c r="K66" s="216">
        <v>1999.3959999999997</v>
      </c>
      <c r="L66" s="103">
        <f t="shared" si="24"/>
        <v>2.7999999999999995E-3</v>
      </c>
      <c r="M66" s="216">
        <v>2019.3899599999997</v>
      </c>
      <c r="N66" s="103">
        <f t="shared" si="25"/>
        <v>2.8000000000000004E-3</v>
      </c>
      <c r="O66" s="216">
        <v>2039.5838595999996</v>
      </c>
      <c r="P66" s="103">
        <f t="shared" si="26"/>
        <v>2.8E-3</v>
      </c>
      <c r="Q66" s="216">
        <v>2059.9796981959994</v>
      </c>
      <c r="R66" s="103">
        <f t="shared" si="27"/>
        <v>2.7999999999999995E-3</v>
      </c>
      <c r="S66" s="216">
        <v>2080.5794951779594</v>
      </c>
      <c r="T66" s="103">
        <f t="shared" si="28"/>
        <v>2.7999999999999995E-3</v>
      </c>
      <c r="U66" s="216">
        <v>2101.3852901297391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7870.5</v>
      </c>
      <c r="D67" s="103">
        <f t="shared" si="20"/>
        <v>1.35E-2</v>
      </c>
      <c r="E67" s="216">
        <v>8775</v>
      </c>
      <c r="F67" s="103">
        <f t="shared" si="21"/>
        <v>1.35E-2</v>
      </c>
      <c r="G67" s="216">
        <v>9450</v>
      </c>
      <c r="H67" s="103">
        <f t="shared" si="22"/>
        <v>1.35E-2</v>
      </c>
      <c r="I67" s="216">
        <v>9544.5</v>
      </c>
      <c r="J67" s="103">
        <f t="shared" si="23"/>
        <v>1.35E-2</v>
      </c>
      <c r="K67" s="216">
        <v>9639.9449999999979</v>
      </c>
      <c r="L67" s="103">
        <f t="shared" si="24"/>
        <v>1.3499999999999996E-2</v>
      </c>
      <c r="M67" s="216">
        <v>9736.3444499999987</v>
      </c>
      <c r="N67" s="103">
        <f t="shared" si="25"/>
        <v>1.3500000000000002E-2</v>
      </c>
      <c r="O67" s="216">
        <v>9833.7078944999994</v>
      </c>
      <c r="P67" s="103">
        <f t="shared" si="26"/>
        <v>1.3500000000000002E-2</v>
      </c>
      <c r="Q67" s="216">
        <v>9932.0449734449976</v>
      </c>
      <c r="R67" s="103">
        <f t="shared" si="27"/>
        <v>1.35E-2</v>
      </c>
      <c r="S67" s="216">
        <v>10031.365423179448</v>
      </c>
      <c r="T67" s="103">
        <f t="shared" si="28"/>
        <v>1.3499999999999998E-2</v>
      </c>
      <c r="U67" s="216">
        <v>10131.679077411243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991.1</v>
      </c>
      <c r="D68" s="103">
        <f t="shared" si="20"/>
        <v>1.7000000000000001E-3</v>
      </c>
      <c r="E68" s="216">
        <v>1105</v>
      </c>
      <c r="F68" s="103">
        <f t="shared" si="21"/>
        <v>1.6999999999999999E-3</v>
      </c>
      <c r="G68" s="216">
        <v>1190</v>
      </c>
      <c r="H68" s="103">
        <f t="shared" si="22"/>
        <v>1.6999999999999999E-3</v>
      </c>
      <c r="I68" s="216">
        <v>1201.9000000000001</v>
      </c>
      <c r="J68" s="103">
        <f t="shared" si="23"/>
        <v>1.7000000000000001E-3</v>
      </c>
      <c r="K68" s="216">
        <v>1213.9189999999999</v>
      </c>
      <c r="L68" s="103">
        <f t="shared" si="24"/>
        <v>1.6999999999999999E-3</v>
      </c>
      <c r="M68" s="216">
        <v>1226.0581899999997</v>
      </c>
      <c r="N68" s="103">
        <f t="shared" si="25"/>
        <v>1.7000000000000001E-3</v>
      </c>
      <c r="O68" s="216">
        <v>1238.3187718999998</v>
      </c>
      <c r="P68" s="103">
        <f t="shared" si="26"/>
        <v>1.6999999999999999E-3</v>
      </c>
      <c r="Q68" s="216">
        <v>1250.7019596189998</v>
      </c>
      <c r="R68" s="103">
        <f t="shared" si="27"/>
        <v>1.7000000000000001E-3</v>
      </c>
      <c r="S68" s="216">
        <v>1263.2089792151899</v>
      </c>
      <c r="T68" s="103">
        <f t="shared" si="28"/>
        <v>1.6999999999999999E-3</v>
      </c>
      <c r="U68" s="216">
        <v>1275.8410690073417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58.300000000000004</v>
      </c>
      <c r="D70" s="103">
        <f t="shared" si="20"/>
        <v>1E-4</v>
      </c>
      <c r="E70" s="216">
        <v>65</v>
      </c>
      <c r="F70" s="103">
        <f t="shared" si="21"/>
        <v>1E-4</v>
      </c>
      <c r="G70" s="216">
        <v>70</v>
      </c>
      <c r="H70" s="103">
        <f t="shared" si="22"/>
        <v>1E-4</v>
      </c>
      <c r="I70" s="216">
        <v>70.7</v>
      </c>
      <c r="J70" s="103">
        <f t="shared" si="23"/>
        <v>1E-4</v>
      </c>
      <c r="K70" s="216">
        <v>71.406999999999996</v>
      </c>
      <c r="L70" s="103">
        <f t="shared" si="24"/>
        <v>9.9999999999999991E-5</v>
      </c>
      <c r="M70" s="216">
        <v>72.121069999999989</v>
      </c>
      <c r="N70" s="103">
        <f t="shared" si="25"/>
        <v>1E-4</v>
      </c>
      <c r="O70" s="216">
        <v>72.842280700000003</v>
      </c>
      <c r="P70" s="103">
        <f t="shared" si="26"/>
        <v>1.0000000000000002E-4</v>
      </c>
      <c r="Q70" s="216">
        <v>73.57070350699999</v>
      </c>
      <c r="R70" s="103">
        <f t="shared" si="27"/>
        <v>1E-4</v>
      </c>
      <c r="S70" s="216">
        <v>74.306410542069997</v>
      </c>
      <c r="T70" s="103">
        <f t="shared" si="28"/>
        <v>1E-4</v>
      </c>
      <c r="U70" s="216">
        <v>75.049474647490698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4372.5</v>
      </c>
      <c r="D75" s="103">
        <f t="shared" si="20"/>
        <v>7.4999999999999997E-3</v>
      </c>
      <c r="E75" s="216">
        <v>4875</v>
      </c>
      <c r="F75" s="103">
        <f t="shared" si="21"/>
        <v>7.4999999999999997E-3</v>
      </c>
      <c r="G75" s="216">
        <v>5250</v>
      </c>
      <c r="H75" s="103">
        <f t="shared" si="22"/>
        <v>7.4999999999999997E-3</v>
      </c>
      <c r="I75" s="216">
        <v>5302.5</v>
      </c>
      <c r="J75" s="103">
        <f t="shared" si="23"/>
        <v>7.4999999999999997E-3</v>
      </c>
      <c r="K75" s="216">
        <v>5355.5249999999996</v>
      </c>
      <c r="L75" s="103">
        <f t="shared" si="24"/>
        <v>7.4999999999999997E-3</v>
      </c>
      <c r="M75" s="216">
        <v>5409.0802499999991</v>
      </c>
      <c r="N75" s="103">
        <f t="shared" si="25"/>
        <v>7.5000000000000006E-3</v>
      </c>
      <c r="O75" s="216">
        <v>5463.171052499999</v>
      </c>
      <c r="P75" s="103">
        <f t="shared" si="26"/>
        <v>7.4999999999999997E-3</v>
      </c>
      <c r="Q75" s="216">
        <v>5517.802763024999</v>
      </c>
      <c r="R75" s="103">
        <f t="shared" si="27"/>
        <v>7.4999999999999997E-3</v>
      </c>
      <c r="S75" s="216">
        <v>5572.9807906552487</v>
      </c>
      <c r="T75" s="103">
        <f t="shared" si="28"/>
        <v>7.4999999999999989E-3</v>
      </c>
      <c r="U75" s="216">
        <v>5628.7105985618018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233.20000000000002</v>
      </c>
      <c r="D76" s="103">
        <f t="shared" si="20"/>
        <v>4.0000000000000002E-4</v>
      </c>
      <c r="E76" s="216">
        <v>260</v>
      </c>
      <c r="F76" s="103">
        <f t="shared" si="21"/>
        <v>4.0000000000000002E-4</v>
      </c>
      <c r="G76" s="216">
        <v>280</v>
      </c>
      <c r="H76" s="103">
        <f t="shared" si="22"/>
        <v>4.0000000000000002E-4</v>
      </c>
      <c r="I76" s="216">
        <v>282.8</v>
      </c>
      <c r="J76" s="103">
        <f t="shared" si="23"/>
        <v>4.0000000000000002E-4</v>
      </c>
      <c r="K76" s="216">
        <v>285.62799999999999</v>
      </c>
      <c r="L76" s="103">
        <f t="shared" si="24"/>
        <v>3.9999999999999996E-4</v>
      </c>
      <c r="M76" s="216">
        <v>288.48427999999996</v>
      </c>
      <c r="N76" s="103">
        <f t="shared" si="25"/>
        <v>4.0000000000000002E-4</v>
      </c>
      <c r="O76" s="216">
        <v>291.36912280000001</v>
      </c>
      <c r="P76" s="103">
        <f t="shared" si="26"/>
        <v>4.0000000000000007E-4</v>
      </c>
      <c r="Q76" s="216">
        <v>294.28281402799996</v>
      </c>
      <c r="R76" s="103">
        <f t="shared" si="27"/>
        <v>4.0000000000000002E-4</v>
      </c>
      <c r="S76" s="216">
        <v>297.22564216827999</v>
      </c>
      <c r="T76" s="103">
        <f t="shared" si="28"/>
        <v>4.0000000000000002E-4</v>
      </c>
      <c r="U76" s="216">
        <v>300.19789858996279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757.90000000000009</v>
      </c>
      <c r="D77" s="103">
        <f t="shared" si="20"/>
        <v>1.3000000000000002E-3</v>
      </c>
      <c r="E77" s="216">
        <v>844.99999999999989</v>
      </c>
      <c r="F77" s="103">
        <f t="shared" si="21"/>
        <v>1.2999999999999997E-3</v>
      </c>
      <c r="G77" s="216">
        <v>910</v>
      </c>
      <c r="H77" s="103">
        <f t="shared" si="22"/>
        <v>1.2999999999999999E-3</v>
      </c>
      <c r="I77" s="216">
        <v>919.09999999999991</v>
      </c>
      <c r="J77" s="103">
        <f t="shared" si="23"/>
        <v>1.2999999999999999E-3</v>
      </c>
      <c r="K77" s="216">
        <v>928.29099999999994</v>
      </c>
      <c r="L77" s="103">
        <f t="shared" si="24"/>
        <v>1.2999999999999999E-3</v>
      </c>
      <c r="M77" s="216">
        <v>937.57390999999973</v>
      </c>
      <c r="N77" s="103">
        <f t="shared" si="25"/>
        <v>1.2999999999999999E-3</v>
      </c>
      <c r="O77" s="216">
        <v>946.94964909999987</v>
      </c>
      <c r="P77" s="103">
        <f t="shared" si="26"/>
        <v>1.2999999999999999E-3</v>
      </c>
      <c r="Q77" s="216">
        <v>956.41914559099973</v>
      </c>
      <c r="R77" s="103">
        <f t="shared" si="27"/>
        <v>1.2999999999999999E-3</v>
      </c>
      <c r="S77" s="216">
        <v>965.98333704690981</v>
      </c>
      <c r="T77" s="103">
        <f t="shared" si="28"/>
        <v>1.2999999999999999E-3</v>
      </c>
      <c r="U77" s="216">
        <v>975.643170417379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11660.000000000002</v>
      </c>
      <c r="D78" s="103">
        <f t="shared" si="20"/>
        <v>2.0000000000000004E-2</v>
      </c>
      <c r="E78" s="216">
        <v>13000.000000000002</v>
      </c>
      <c r="F78" s="103">
        <f t="shared" si="21"/>
        <v>2.0000000000000004E-2</v>
      </c>
      <c r="G78" s="216">
        <v>14000</v>
      </c>
      <c r="H78" s="103">
        <f t="shared" si="22"/>
        <v>0.02</v>
      </c>
      <c r="I78" s="216">
        <v>14140.000000000002</v>
      </c>
      <c r="J78" s="103">
        <f t="shared" si="23"/>
        <v>2.0000000000000004E-2</v>
      </c>
      <c r="K78" s="216">
        <v>14281.4</v>
      </c>
      <c r="L78" s="103">
        <f t="shared" si="24"/>
        <v>0.02</v>
      </c>
      <c r="M78" s="216">
        <v>14424.213999999998</v>
      </c>
      <c r="N78" s="103">
        <f t="shared" si="25"/>
        <v>0.02</v>
      </c>
      <c r="O78" s="216">
        <v>14568.45614</v>
      </c>
      <c r="P78" s="103">
        <f t="shared" si="26"/>
        <v>2.0000000000000004E-2</v>
      </c>
      <c r="Q78" s="216">
        <v>14714.140701399998</v>
      </c>
      <c r="R78" s="103">
        <f t="shared" si="27"/>
        <v>0.02</v>
      </c>
      <c r="S78" s="216">
        <v>14861.282108414</v>
      </c>
      <c r="T78" s="103">
        <f t="shared" si="28"/>
        <v>0.02</v>
      </c>
      <c r="U78" s="216">
        <v>15009.894929498139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2332</v>
      </c>
      <c r="D86" s="103">
        <f t="shared" si="20"/>
        <v>4.0000000000000001E-3</v>
      </c>
      <c r="E86" s="216">
        <v>2600</v>
      </c>
      <c r="F86" s="103">
        <f t="shared" si="21"/>
        <v>4.0000000000000001E-3</v>
      </c>
      <c r="G86" s="216">
        <v>2800</v>
      </c>
      <c r="H86" s="103">
        <f t="shared" si="22"/>
        <v>4.0000000000000001E-3</v>
      </c>
      <c r="I86" s="216">
        <v>2828</v>
      </c>
      <c r="J86" s="103">
        <f t="shared" si="23"/>
        <v>4.0000000000000001E-3</v>
      </c>
      <c r="K86" s="216">
        <v>2856.2799999999997</v>
      </c>
      <c r="L86" s="103">
        <f t="shared" si="24"/>
        <v>3.9999999999999992E-3</v>
      </c>
      <c r="M86" s="216">
        <v>2884.8427999999994</v>
      </c>
      <c r="N86" s="103">
        <f t="shared" si="25"/>
        <v>4.0000000000000001E-3</v>
      </c>
      <c r="O86" s="216">
        <v>2913.6912279999997</v>
      </c>
      <c r="P86" s="103">
        <f t="shared" si="26"/>
        <v>4.0000000000000001E-3</v>
      </c>
      <c r="Q86" s="216">
        <v>2942.8281402799994</v>
      </c>
      <c r="R86" s="103">
        <f t="shared" si="27"/>
        <v>4.0000000000000001E-3</v>
      </c>
      <c r="S86" s="216">
        <v>2972.2564216827996</v>
      </c>
      <c r="T86" s="103">
        <f t="shared" si="28"/>
        <v>4.0000000000000001E-3</v>
      </c>
      <c r="U86" s="216">
        <v>3001.9789858996278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2973.3</v>
      </c>
      <c r="D88" s="103">
        <f t="shared" si="20"/>
        <v>5.1000000000000004E-3</v>
      </c>
      <c r="E88" s="216">
        <v>3315.0000000000005</v>
      </c>
      <c r="F88" s="103">
        <f t="shared" si="21"/>
        <v>5.1000000000000004E-3</v>
      </c>
      <c r="G88" s="216">
        <v>3570.0000000000005</v>
      </c>
      <c r="H88" s="103">
        <f t="shared" si="22"/>
        <v>5.1000000000000004E-3</v>
      </c>
      <c r="I88" s="216">
        <v>3605.7000000000003</v>
      </c>
      <c r="J88" s="103">
        <f t="shared" si="23"/>
        <v>5.1000000000000004E-3</v>
      </c>
      <c r="K88" s="216">
        <v>3641.7570000000001</v>
      </c>
      <c r="L88" s="103">
        <f t="shared" si="24"/>
        <v>5.1000000000000004E-3</v>
      </c>
      <c r="M88" s="216">
        <v>3678.1745699999997</v>
      </c>
      <c r="N88" s="103">
        <f t="shared" si="25"/>
        <v>5.1000000000000004E-3</v>
      </c>
      <c r="O88" s="216">
        <v>3714.9563157000002</v>
      </c>
      <c r="P88" s="103">
        <f t="shared" si="26"/>
        <v>5.1000000000000012E-3</v>
      </c>
      <c r="Q88" s="216">
        <v>3752.1058788569994</v>
      </c>
      <c r="R88" s="103">
        <f t="shared" si="27"/>
        <v>5.1000000000000004E-3</v>
      </c>
      <c r="S88" s="216">
        <v>3789.6269376455693</v>
      </c>
      <c r="T88" s="103">
        <f t="shared" si="28"/>
        <v>5.0999999999999995E-3</v>
      </c>
      <c r="U88" s="216">
        <v>3827.5232070220254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116.60000000000001</v>
      </c>
      <c r="D90" s="103">
        <f t="shared" si="20"/>
        <v>2.0000000000000001E-4</v>
      </c>
      <c r="E90" s="216">
        <v>130</v>
      </c>
      <c r="F90" s="103">
        <f t="shared" si="21"/>
        <v>2.0000000000000001E-4</v>
      </c>
      <c r="G90" s="216">
        <v>140</v>
      </c>
      <c r="H90" s="103">
        <f t="shared" si="22"/>
        <v>2.0000000000000001E-4</v>
      </c>
      <c r="I90" s="216">
        <v>141.4</v>
      </c>
      <c r="J90" s="103">
        <f t="shared" si="23"/>
        <v>2.0000000000000001E-4</v>
      </c>
      <c r="K90" s="216">
        <v>142.81399999999999</v>
      </c>
      <c r="L90" s="103">
        <f t="shared" si="24"/>
        <v>1.9999999999999998E-4</v>
      </c>
      <c r="M90" s="216">
        <v>144.24213999999998</v>
      </c>
      <c r="N90" s="103">
        <f t="shared" si="25"/>
        <v>2.0000000000000001E-4</v>
      </c>
      <c r="O90" s="216">
        <v>145.68456140000001</v>
      </c>
      <c r="P90" s="103">
        <f t="shared" si="26"/>
        <v>2.0000000000000004E-4</v>
      </c>
      <c r="Q90" s="216">
        <v>147.14140701399998</v>
      </c>
      <c r="R90" s="103">
        <f t="shared" si="27"/>
        <v>2.0000000000000001E-4</v>
      </c>
      <c r="S90" s="216">
        <v>148.61282108413999</v>
      </c>
      <c r="T90" s="103">
        <f t="shared" si="28"/>
        <v>2.0000000000000001E-4</v>
      </c>
      <c r="U90" s="216">
        <v>150.0989492949814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2040.5000000000002</v>
      </c>
      <c r="D92" s="103">
        <f t="shared" si="20"/>
        <v>3.5000000000000005E-3</v>
      </c>
      <c r="E92" s="216">
        <v>2275</v>
      </c>
      <c r="F92" s="103">
        <f t="shared" si="21"/>
        <v>3.5000000000000001E-3</v>
      </c>
      <c r="G92" s="216">
        <v>2450</v>
      </c>
      <c r="H92" s="103">
        <f t="shared" si="22"/>
        <v>3.5000000000000001E-3</v>
      </c>
      <c r="I92" s="216">
        <v>2474.5</v>
      </c>
      <c r="J92" s="103">
        <f t="shared" si="23"/>
        <v>3.5000000000000001E-3</v>
      </c>
      <c r="K92" s="216">
        <v>2499.2449999999999</v>
      </c>
      <c r="L92" s="103">
        <f t="shared" si="24"/>
        <v>3.4999999999999996E-3</v>
      </c>
      <c r="M92" s="216">
        <v>2524.2374499999996</v>
      </c>
      <c r="N92" s="103">
        <f t="shared" si="25"/>
        <v>3.5000000000000001E-3</v>
      </c>
      <c r="O92" s="216">
        <v>2549.4798244999997</v>
      </c>
      <c r="P92" s="103">
        <f t="shared" si="26"/>
        <v>3.5000000000000001E-3</v>
      </c>
      <c r="Q92" s="216">
        <v>2574.9746227449996</v>
      </c>
      <c r="R92" s="103">
        <f t="shared" si="27"/>
        <v>3.5000000000000001E-3</v>
      </c>
      <c r="S92" s="216">
        <v>2600.7243689724496</v>
      </c>
      <c r="T92" s="103">
        <f t="shared" si="28"/>
        <v>3.4999999999999996E-3</v>
      </c>
      <c r="U92" s="216">
        <v>2626.731612662174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13393.263300000001</v>
      </c>
      <c r="D97" s="103">
        <f t="shared" si="20"/>
        <v>2.2973007375643225E-2</v>
      </c>
      <c r="E97" s="216">
        <v>11171.045279499998</v>
      </c>
      <c r="F97" s="103">
        <f t="shared" si="21"/>
        <v>1.7186223506923073E-2</v>
      </c>
      <c r="G97" s="216">
        <v>7324.594118607497</v>
      </c>
      <c r="H97" s="103">
        <f t="shared" si="22"/>
        <v>1.0463705883724996E-2</v>
      </c>
      <c r="I97" s="216">
        <v>7538.2182978811261</v>
      </c>
      <c r="J97" s="103">
        <f t="shared" si="23"/>
        <v>1.0662260675928042E-2</v>
      </c>
      <c r="K97" s="216">
        <v>7726.6737553281519</v>
      </c>
      <c r="L97" s="103">
        <f t="shared" si="24"/>
        <v>1.0820611082006179E-2</v>
      </c>
      <c r="M97" s="216">
        <v>7919.8405992113558</v>
      </c>
      <c r="N97" s="103">
        <f t="shared" si="25"/>
        <v>1.098131322678845E-2</v>
      </c>
      <c r="O97" s="216">
        <v>8117.8366141916395</v>
      </c>
      <c r="P97" s="103">
        <f t="shared" si="26"/>
        <v>1.1144402037087288E-2</v>
      </c>
      <c r="Q97" s="216">
        <v>8320.7825295464299</v>
      </c>
      <c r="R97" s="103">
        <f t="shared" si="27"/>
        <v>1.1309912958430169E-2</v>
      </c>
      <c r="S97" s="216">
        <v>8528.8020927850903</v>
      </c>
      <c r="T97" s="103">
        <f t="shared" si="28"/>
        <v>1.1477881962763288E-2</v>
      </c>
      <c r="U97" s="216">
        <v>8742.0221451047164</v>
      </c>
      <c r="V97" s="103">
        <f t="shared" si="29"/>
        <v>1.1648345556269672E-2</v>
      </c>
      <c r="X97" s="235"/>
    </row>
    <row r="98" spans="1:24" ht="12.75" customHeight="1" x14ac:dyDescent="0.3">
      <c r="A98" s="145" t="s">
        <v>245</v>
      </c>
      <c r="B98" s="50"/>
      <c r="C98" s="216">
        <v>699.6</v>
      </c>
      <c r="D98" s="103">
        <f t="shared" si="20"/>
        <v>1.2000000000000001E-3</v>
      </c>
      <c r="E98" s="216">
        <v>779.99999999999989</v>
      </c>
      <c r="F98" s="103">
        <f t="shared" si="21"/>
        <v>1.1999999999999999E-3</v>
      </c>
      <c r="G98" s="216">
        <v>839.99999999999989</v>
      </c>
      <c r="H98" s="103">
        <f t="shared" si="22"/>
        <v>1.1999999999999999E-3</v>
      </c>
      <c r="I98" s="216">
        <v>848.4</v>
      </c>
      <c r="J98" s="103">
        <f t="shared" si="23"/>
        <v>1.1999999999999999E-3</v>
      </c>
      <c r="K98" s="216">
        <v>856.8839999999999</v>
      </c>
      <c r="L98" s="103">
        <f t="shared" si="24"/>
        <v>1.1999999999999999E-3</v>
      </c>
      <c r="M98" s="216">
        <v>865.4528399999997</v>
      </c>
      <c r="N98" s="103">
        <f t="shared" si="25"/>
        <v>1.1999999999999999E-3</v>
      </c>
      <c r="O98" s="216">
        <v>874.10736839999981</v>
      </c>
      <c r="P98" s="103">
        <f t="shared" si="26"/>
        <v>1.1999999999999999E-3</v>
      </c>
      <c r="Q98" s="216">
        <v>882.84844208399966</v>
      </c>
      <c r="R98" s="103">
        <f t="shared" si="27"/>
        <v>1.1999999999999997E-3</v>
      </c>
      <c r="S98" s="216">
        <v>891.67692650483968</v>
      </c>
      <c r="T98" s="103">
        <f t="shared" si="28"/>
        <v>1.1999999999999997E-3</v>
      </c>
      <c r="U98" s="216">
        <v>900.59369576988831</v>
      </c>
      <c r="V98" s="103">
        <f t="shared" si="29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132397.01211518893</v>
      </c>
      <c r="D105" s="106">
        <f t="shared" ref="D105" si="30">IFERROR(C105/C$28,0)</f>
        <v>0.22709607566927775</v>
      </c>
      <c r="E105" s="105">
        <f>SUM(E52:E104)</f>
        <v>140257.22118514535</v>
      </c>
      <c r="F105" s="106">
        <f t="shared" ref="F105" si="31">IFERROR(E105/E$28,0)</f>
        <v>0.215780340284839</v>
      </c>
      <c r="G105" s="105">
        <f>SUM(G52:G104)</f>
        <v>146905.63657509885</v>
      </c>
      <c r="H105" s="106">
        <f t="shared" ref="H105" si="32">IFERROR(G105/G$28,0)</f>
        <v>0.20986519510728407</v>
      </c>
      <c r="I105" s="105">
        <f>SUM(I52:I104)</f>
        <v>148259.87449421926</v>
      </c>
      <c r="J105" s="106">
        <f t="shared" ref="J105" si="33">IFERROR(I105/I$28,0)</f>
        <v>0.20970279277824505</v>
      </c>
      <c r="K105" s="105">
        <f>SUM(K52:K104)</f>
        <v>149819.98041419429</v>
      </c>
      <c r="L105" s="106">
        <f t="shared" ref="L105" si="34">IFERROR(K105/K$28,0)</f>
        <v>0.20981133560322418</v>
      </c>
      <c r="M105" s="105">
        <f>SUM(M52:M104)</f>
        <v>151398.64012381999</v>
      </c>
      <c r="N105" s="106">
        <f t="shared" ref="N105" si="35">IFERROR(M105/M$28,0)</f>
        <v>0.20992289787688956</v>
      </c>
      <c r="O105" s="105">
        <f>SUM(O52:O104)</f>
        <v>152995.3907067049</v>
      </c>
      <c r="P105" s="106">
        <f t="shared" ref="P105" si="36">IFERROR(O105/O$28,0)</f>
        <v>0.2100365189508748</v>
      </c>
      <c r="Q105" s="105">
        <f>SUM(Q52:Q104)</f>
        <v>154611.20826656916</v>
      </c>
      <c r="R105" s="106">
        <f t="shared" ref="R105" si="37">IFERROR(Q105/Q$28,0)</f>
        <v>0.21015322797865926</v>
      </c>
      <c r="S105" s="105">
        <f>SUM(S52:S104)</f>
        <v>156245.99829460785</v>
      </c>
      <c r="T105" s="106">
        <f t="shared" ref="T105" si="38">IFERROR(S105/S$28,0)</f>
        <v>0.21027256888710322</v>
      </c>
      <c r="U105" s="105">
        <f>SUM(U52:U104)</f>
        <v>157900.02955553276</v>
      </c>
      <c r="V105" s="106">
        <f t="shared" si="29"/>
        <v>0.21039458343605102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-78396.250115188945</v>
      </c>
      <c r="D107" s="106">
        <f>IFERROR(C107/C$28,0)</f>
        <v>-0.13447041186138756</v>
      </c>
      <c r="E107" s="105">
        <f>E28-E33-E46-E105</f>
        <v>20906.751804854692</v>
      </c>
      <c r="F107" s="106">
        <f>IFERROR(E107/E$28,0)</f>
        <v>3.2164233545930294E-2</v>
      </c>
      <c r="G107" s="105">
        <f>G28-G33-G46-G105</f>
        <v>149926.95017005125</v>
      </c>
      <c r="H107" s="106">
        <f>IFERROR(G107/G$28,0)</f>
        <v>0.2141813573857875</v>
      </c>
      <c r="I107" s="105">
        <f>I28-I33-I46-I105</f>
        <v>147846.81574938435</v>
      </c>
      <c r="J107" s="106">
        <f>IFERROR(I107/I$28,0)</f>
        <v>0.20911855127211365</v>
      </c>
      <c r="K107" s="105">
        <f>K28-K33-K46-K105</f>
        <v>146255.27208549943</v>
      </c>
      <c r="L107" s="106">
        <f>IFERROR(K107/K$28,0)</f>
        <v>0.20481923632907056</v>
      </c>
      <c r="M107" s="105">
        <f>M28-M33-M46-M105</f>
        <v>144570.04763836594</v>
      </c>
      <c r="N107" s="106">
        <f>IFERROR(M107/M$28,0)</f>
        <v>0.2004546627474689</v>
      </c>
      <c r="O107" s="105">
        <f>O28-O33-O46-O105</f>
        <v>142788.98373903582</v>
      </c>
      <c r="P107" s="106">
        <f>IFERROR(O107/O$28,0)</f>
        <v>0.19602486683127129</v>
      </c>
      <c r="Q107" s="105">
        <f>Q28-Q33-Q46-Q105</f>
        <v>140908.40972471007</v>
      </c>
      <c r="R107" s="106">
        <f>IFERROR(Q107/Q$28,0)</f>
        <v>0.19152788135470683</v>
      </c>
      <c r="S107" s="105">
        <f>S28-S33-S46-S105</f>
        <v>138925.65067269234</v>
      </c>
      <c r="T107" s="106">
        <f>IFERROR(S107/S$28,0)</f>
        <v>0.18696321038685745</v>
      </c>
      <c r="U107" s="105">
        <f>U28-U33-U46-U105</f>
        <v>136837.59156745122</v>
      </c>
      <c r="V107" s="106">
        <f>IFERROR(U107/U$28,0)</f>
        <v>0.18232984602514662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30461.75</v>
      </c>
      <c r="D111" s="103">
        <f t="shared" ref="D111:D116" si="39">IFERROR(C111/C$28,0)</f>
        <v>5.2249999999999998E-2</v>
      </c>
      <c r="E111" s="102">
        <f>E59</f>
        <v>33962.5</v>
      </c>
      <c r="F111" s="103">
        <f t="shared" ref="F111:F116" si="40">IFERROR(E111/E$28,0)</f>
        <v>5.2249999999999998E-2</v>
      </c>
      <c r="G111" s="102">
        <f>G59</f>
        <v>36575</v>
      </c>
      <c r="H111" s="103">
        <f t="shared" ref="H111:H116" si="41">IFERROR(G111/G$28,0)</f>
        <v>5.2249999999999998E-2</v>
      </c>
      <c r="I111" s="102">
        <f>I59</f>
        <v>36940.75</v>
      </c>
      <c r="J111" s="103">
        <f t="shared" ref="J111:J116" si="42">IFERROR(I111/I$28,0)</f>
        <v>5.2249999999999998E-2</v>
      </c>
      <c r="K111" s="102">
        <f>K59</f>
        <v>37310.157500000001</v>
      </c>
      <c r="L111" s="103">
        <f t="shared" ref="L111:L116" si="43">IFERROR(K111/K$28,0)</f>
        <v>5.2250000000000005E-2</v>
      </c>
      <c r="M111" s="102">
        <f>M59</f>
        <v>37683.259074999994</v>
      </c>
      <c r="N111" s="103">
        <f t="shared" ref="N111:N116" si="44">IFERROR(M111/M$28,0)</f>
        <v>5.2250000000000005E-2</v>
      </c>
      <c r="O111" s="102">
        <f>O59</f>
        <v>38060.091665749998</v>
      </c>
      <c r="P111" s="103">
        <f t="shared" ref="P111:P116" si="45">IFERROR(O111/O$28,0)</f>
        <v>5.2250000000000005E-2</v>
      </c>
      <c r="Q111" s="102">
        <f>Q59</f>
        <v>38440.692582407493</v>
      </c>
      <c r="R111" s="103">
        <f t="shared" ref="R111:R116" si="46">IFERROR(Q111/Q$28,0)</f>
        <v>5.2249999999999998E-2</v>
      </c>
      <c r="S111" s="102">
        <f>S59</f>
        <v>38825.099508231571</v>
      </c>
      <c r="T111" s="103">
        <f t="shared" ref="T111:T116" si="47">IFERROR(S111/S$28,0)</f>
        <v>5.2249999999999998E-2</v>
      </c>
      <c r="U111" s="102">
        <f>U59</f>
        <v>39213.350503313886</v>
      </c>
      <c r="V111" s="103">
        <f t="shared" ref="V111:V116" si="48">IFERROR(U111/U$28,0)</f>
        <v>5.2249999999999998E-2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30461.75</v>
      </c>
      <c r="D116" s="106">
        <f t="shared" si="39"/>
        <v>5.2249999999999998E-2</v>
      </c>
      <c r="E116" s="108">
        <f>SUM(E111:E115)</f>
        <v>33962.5</v>
      </c>
      <c r="F116" s="106">
        <f t="shared" si="40"/>
        <v>5.2249999999999998E-2</v>
      </c>
      <c r="G116" s="108">
        <f>SUM(G111:G115)</f>
        <v>36575</v>
      </c>
      <c r="H116" s="106">
        <f t="shared" si="41"/>
        <v>5.2249999999999998E-2</v>
      </c>
      <c r="I116" s="108">
        <f>SUM(I111:I115)</f>
        <v>36940.75</v>
      </c>
      <c r="J116" s="106">
        <f t="shared" si="42"/>
        <v>5.2249999999999998E-2</v>
      </c>
      <c r="K116" s="108">
        <f>SUM(K111:K115)</f>
        <v>37310.157500000001</v>
      </c>
      <c r="L116" s="106">
        <f t="shared" si="43"/>
        <v>5.2250000000000005E-2</v>
      </c>
      <c r="M116" s="108">
        <f>SUM(M111:M115)</f>
        <v>37683.259074999994</v>
      </c>
      <c r="N116" s="106">
        <f t="shared" si="44"/>
        <v>5.2250000000000005E-2</v>
      </c>
      <c r="O116" s="108">
        <f>SUM(O111:O115)</f>
        <v>38060.091665749998</v>
      </c>
      <c r="P116" s="106">
        <f t="shared" si="45"/>
        <v>5.2250000000000005E-2</v>
      </c>
      <c r="Q116" s="108">
        <f>SUM(Q111:Q115)</f>
        <v>38440.692582407493</v>
      </c>
      <c r="R116" s="106">
        <f t="shared" si="46"/>
        <v>5.2249999999999998E-2</v>
      </c>
      <c r="S116" s="108">
        <f>SUM(S111:S115)</f>
        <v>38825.099508231571</v>
      </c>
      <c r="T116" s="106">
        <f t="shared" si="47"/>
        <v>5.2249999999999998E-2</v>
      </c>
      <c r="U116" s="108">
        <f>SUM(U111:U115)</f>
        <v>39213.350503313886</v>
      </c>
      <c r="V116" s="106">
        <f t="shared" si="48"/>
        <v>5.2249999999999998E-2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400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"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9.88671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219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Papa John's Pizza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f>+C8</f>
        <v>228</v>
      </c>
      <c r="F8" s="38"/>
      <c r="G8" s="134">
        <f>+E8</f>
        <v>228</v>
      </c>
      <c r="H8" s="38"/>
      <c r="I8" s="134">
        <f>+G8</f>
        <v>228</v>
      </c>
      <c r="J8" s="38"/>
      <c r="K8" s="134">
        <f>+I8</f>
        <v>228</v>
      </c>
      <c r="L8" s="38"/>
      <c r="M8" s="134">
        <f>+K8</f>
        <v>228</v>
      </c>
      <c r="N8" s="38"/>
      <c r="O8" s="134">
        <f>+M8</f>
        <v>228</v>
      </c>
      <c r="P8" s="38"/>
      <c r="Q8" s="134">
        <f>+O8</f>
        <v>228</v>
      </c>
      <c r="R8" s="38"/>
      <c r="S8" s="134">
        <f>+Q8</f>
        <v>228</v>
      </c>
      <c r="T8" s="38"/>
      <c r="U8" s="134">
        <f>+S8</f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71.666093337919975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>
        <v>0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4.59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75000</v>
      </c>
      <c r="D14" s="38"/>
      <c r="E14" s="150"/>
      <c r="F14" s="38"/>
      <c r="G14" s="150"/>
      <c r="H14" s="38"/>
      <c r="I14" s="150"/>
      <c r="J14" s="38"/>
      <c r="K14" s="150"/>
      <c r="L14" s="38"/>
      <c r="M14" s="150"/>
      <c r="N14" s="38"/>
      <c r="O14" s="150"/>
      <c r="P14" s="38"/>
      <c r="Q14" s="150"/>
      <c r="R14" s="38"/>
      <c r="S14" s="150"/>
      <c r="T14" s="38"/>
      <c r="U14" s="150">
        <f>U12*U10*U8</f>
        <v>0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64740</v>
      </c>
      <c r="D19" s="103">
        <f>IFERROR(C19/C$28,0)</f>
        <v>0.86319999999999997</v>
      </c>
      <c r="E19" s="246">
        <v>0</v>
      </c>
      <c r="F19" s="103">
        <f>IFERROR(E19/E$28,0)</f>
        <v>0</v>
      </c>
      <c r="G19" s="246">
        <v>0</v>
      </c>
      <c r="H19" s="103">
        <f>IFERROR(G19/G$28,0)</f>
        <v>0</v>
      </c>
      <c r="I19" s="246">
        <v>0</v>
      </c>
      <c r="J19" s="103">
        <f>IFERROR(I19/I$28,0)</f>
        <v>0</v>
      </c>
      <c r="K19" s="246">
        <v>0</v>
      </c>
      <c r="L19" s="103">
        <f>IFERROR(K19/K$28,0)</f>
        <v>0</v>
      </c>
      <c r="M19" s="246">
        <v>0</v>
      </c>
      <c r="N19" s="103">
        <f>IFERROR(M19/M$28,0)</f>
        <v>0</v>
      </c>
      <c r="O19" s="246">
        <v>0</v>
      </c>
      <c r="P19" s="103">
        <f>IFERROR(O19/O$28,0)</f>
        <v>0</v>
      </c>
      <c r="Q19" s="246">
        <v>0</v>
      </c>
      <c r="R19" s="103">
        <f>IFERROR(Q19/Q$28,0)</f>
        <v>0</v>
      </c>
      <c r="S19" s="246">
        <v>0</v>
      </c>
      <c r="T19" s="103">
        <f>IFERROR(S19/S$28,0)</f>
        <v>0</v>
      </c>
      <c r="U19" s="24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9285</v>
      </c>
      <c r="D20" s="103">
        <f>IFERROR(C20/C$28,0)</f>
        <v>0.12379999999999999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8" t="s">
        <v>235</v>
      </c>
      <c r="B21" s="239"/>
      <c r="C21" s="136">
        <v>975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75000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9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24000</v>
      </c>
      <c r="D31" s="103">
        <f>IFERROR(C31/C$28,0)</f>
        <v>0.32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24000</v>
      </c>
      <c r="D33" s="106">
        <f>IFERROR(C33/C$28,0)</f>
        <v>0.32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12870</v>
      </c>
      <c r="D37" s="103">
        <f t="shared" si="10"/>
        <v>0.1716</v>
      </c>
      <c r="E37" s="216"/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138"/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1595.8799999999999</v>
      </c>
      <c r="D41" s="103">
        <f t="shared" si="10"/>
        <v>2.1278399999999999E-2</v>
      </c>
      <c r="E41" s="138"/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1209.78</v>
      </c>
      <c r="D45" s="103">
        <f t="shared" si="10"/>
        <v>1.61304E-2</v>
      </c>
      <c r="E45" s="139"/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15675.66</v>
      </c>
      <c r="D46" s="106">
        <f t="shared" si="10"/>
        <v>0.20900879999999999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52.500000000000007</v>
      </c>
      <c r="D54" s="103">
        <f t="shared" si="20"/>
        <v>7.000000000000001E-4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1500</v>
      </c>
      <c r="D55" s="103">
        <f t="shared" si="20"/>
        <v>0.02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38.250000000000007</v>
      </c>
      <c r="D56" s="103">
        <f t="shared" si="20"/>
        <v>5.1000000000000015E-4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3837.75</v>
      </c>
      <c r="D59" s="103">
        <f t="shared" si="20"/>
        <v>5.117E-2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1054.7301220225888</v>
      </c>
      <c r="D63" s="103">
        <f t="shared" si="20"/>
        <v>1.4063068293634517E-2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360</v>
      </c>
      <c r="D64" s="103">
        <f t="shared" si="20"/>
        <v>4.7999999999999996E-3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37.5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210.00000000000003</v>
      </c>
      <c r="D66" s="103">
        <f t="shared" si="20"/>
        <v>2.8000000000000004E-3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1012.5</v>
      </c>
      <c r="D67" s="103">
        <f t="shared" si="20"/>
        <v>1.35E-2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127.5</v>
      </c>
      <c r="D68" s="103">
        <f t="shared" si="20"/>
        <v>1.6999999999999999E-3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7.5</v>
      </c>
      <c r="D70" s="103">
        <f t="shared" si="20"/>
        <v>1E-4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562.5</v>
      </c>
      <c r="D75" s="103">
        <f t="shared" si="20"/>
        <v>7.4999999999999997E-3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30</v>
      </c>
      <c r="D76" s="103">
        <f t="shared" si="20"/>
        <v>4.0000000000000002E-4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97.5</v>
      </c>
      <c r="D77" s="103">
        <f t="shared" si="20"/>
        <v>1.2999999999999999E-3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1500</v>
      </c>
      <c r="D78" s="103">
        <f t="shared" si="20"/>
        <v>0.02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300</v>
      </c>
      <c r="D86" s="103">
        <f t="shared" si="2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382.5</v>
      </c>
      <c r="D88" s="103">
        <f t="shared" si="20"/>
        <v>5.1000000000000004E-3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15</v>
      </c>
      <c r="D90" s="103">
        <f t="shared" si="20"/>
        <v>2.0000000000000001E-4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262.50000000000006</v>
      </c>
      <c r="D92" s="103">
        <f t="shared" si="20"/>
        <v>3.5000000000000009E-3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570.14099999999996</v>
      </c>
      <c r="D97" s="103">
        <f t="shared" si="20"/>
        <v>7.6018799999999992E-3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90</v>
      </c>
      <c r="D98" s="103">
        <f t="shared" si="20"/>
        <v>1.1999999999999999E-3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12048.371122022589</v>
      </c>
      <c r="D105" s="106">
        <f t="shared" ref="D105" si="30">IFERROR(C105/C$28,0)</f>
        <v>0.16064494829363452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23275.968877977408</v>
      </c>
      <c r="D107" s="106">
        <f>IFERROR(C107/C$28,0)</f>
        <v>0.31034625170636543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3837.75</v>
      </c>
      <c r="D111" s="103">
        <f t="shared" ref="D111:D116" si="39">IFERROR(C111/C$28,0)</f>
        <v>5.117E-2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3837.75</v>
      </c>
      <c r="D116" s="106">
        <f t="shared" si="39"/>
        <v>5.117E-2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"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2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Salad Creations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/>
      <c r="D8" s="38"/>
      <c r="E8" s="134">
        <f>+C8</f>
        <v>0</v>
      </c>
      <c r="F8" s="38"/>
      <c r="G8" s="134">
        <f>+E8</f>
        <v>0</v>
      </c>
      <c r="H8" s="38"/>
      <c r="I8" s="134">
        <f>+G8</f>
        <v>0</v>
      </c>
      <c r="J8" s="38"/>
      <c r="K8" s="134">
        <f>+I8</f>
        <v>0</v>
      </c>
      <c r="L8" s="38"/>
      <c r="M8" s="134">
        <f>+K8</f>
        <v>0</v>
      </c>
      <c r="N8" s="38"/>
      <c r="O8" s="134">
        <f>+M8</f>
        <v>0</v>
      </c>
      <c r="P8" s="38"/>
      <c r="Q8" s="134">
        <f>+O8</f>
        <v>0</v>
      </c>
      <c r="R8" s="38"/>
      <c r="S8" s="134">
        <f>+Q8</f>
        <v>0</v>
      </c>
      <c r="T8" s="38"/>
      <c r="U8" s="134">
        <f>+S8</f>
        <v>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150"/>
      <c r="F14" s="38"/>
      <c r="G14" s="243">
        <v>350000</v>
      </c>
      <c r="H14" s="245"/>
      <c r="I14" s="243">
        <f>G14*1.01</f>
        <v>353500</v>
      </c>
      <c r="J14" s="245"/>
      <c r="K14" s="243">
        <f>I14*1.01</f>
        <v>357035</v>
      </c>
      <c r="L14" s="245"/>
      <c r="M14" s="243">
        <f>K14*1.01</f>
        <v>360605.35</v>
      </c>
      <c r="N14" s="245"/>
      <c r="O14" s="243">
        <f>M14*1.01</f>
        <v>364211.40349999996</v>
      </c>
      <c r="P14" s="245"/>
      <c r="Q14" s="243">
        <f>O14*1.01</f>
        <v>367853.51753499993</v>
      </c>
      <c r="R14" s="245"/>
      <c r="S14" s="243">
        <f>Q14*1.01</f>
        <v>371532.05271034996</v>
      </c>
      <c r="T14" s="245"/>
      <c r="U14" s="243">
        <f>S14*1.01</f>
        <v>375247.37323745346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0</v>
      </c>
      <c r="F19" s="103">
        <f>IFERROR(E19/E$28,0)</f>
        <v>0</v>
      </c>
      <c r="G19" s="246">
        <v>163554.99999999997</v>
      </c>
      <c r="H19" s="103">
        <f>IFERROR(G19/G$28,0)</f>
        <v>0.46729999999999994</v>
      </c>
      <c r="I19" s="246">
        <v>163326.09999999998</v>
      </c>
      <c r="J19" s="103">
        <f>IFERROR(I19/I$28,0)</f>
        <v>0.46202574257425738</v>
      </c>
      <c r="K19" s="246">
        <v>163057.62199999997</v>
      </c>
      <c r="L19" s="103">
        <f>IFERROR(K19/K$28,0)</f>
        <v>0.45669926477796285</v>
      </c>
      <c r="M19" s="246">
        <v>162748.42443999994</v>
      </c>
      <c r="N19" s="103">
        <f>IFERROR(M19/M$28,0)</f>
        <v>0.45132004957774463</v>
      </c>
      <c r="O19" s="246">
        <v>162397.33942879993</v>
      </c>
      <c r="P19" s="103">
        <f>IFERROR(O19/O$28,0)</f>
        <v>0.44588757482108859</v>
      </c>
      <c r="Q19" s="246">
        <v>162003.17218237589</v>
      </c>
      <c r="R19" s="103">
        <f>IFERROR(Q19/Q$28,0)</f>
        <v>0.44040131318565379</v>
      </c>
      <c r="S19" s="246">
        <v>161564.70045067344</v>
      </c>
      <c r="T19" s="103">
        <f>IFERROR(S19/S$28,0)</f>
        <v>0.43486073212808601</v>
      </c>
      <c r="U19" s="246">
        <v>161080.67393258339</v>
      </c>
      <c r="V19" s="103">
        <f>IFERROR(U19/U$28,0)</f>
        <v>0.42926529383232448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186445.00000000003</v>
      </c>
      <c r="H20" s="103">
        <f>IFERROR(G20/G$28,0)</f>
        <v>0.53270000000000006</v>
      </c>
      <c r="I20" s="136">
        <v>190173.90000000002</v>
      </c>
      <c r="J20" s="103">
        <f>IFERROR(I20/I$28,0)</f>
        <v>0.53797425742574267</v>
      </c>
      <c r="K20" s="136">
        <v>193977.37800000003</v>
      </c>
      <c r="L20" s="103">
        <f>IFERROR(K20/K$28,0)</f>
        <v>0.54330073522203715</v>
      </c>
      <c r="M20" s="136">
        <v>197856.92556000003</v>
      </c>
      <c r="N20" s="103">
        <f>IFERROR(M20/M$28,0)</f>
        <v>0.54867995042225537</v>
      </c>
      <c r="O20" s="136">
        <v>201814.06407120003</v>
      </c>
      <c r="P20" s="103">
        <f>IFERROR(O20/O$28,0)</f>
        <v>0.55411242517891135</v>
      </c>
      <c r="Q20" s="136">
        <v>205850.34535262405</v>
      </c>
      <c r="R20" s="103">
        <f>IFERROR(Q20/Q$28,0)</f>
        <v>0.55959868681434621</v>
      </c>
      <c r="S20" s="136">
        <v>209967.35225967653</v>
      </c>
      <c r="T20" s="103">
        <f>IFERROR(S20/S$28,0)</f>
        <v>0.56513926787191393</v>
      </c>
      <c r="U20" s="136">
        <v>214166.69930487007</v>
      </c>
      <c r="V20" s="103">
        <f>IFERROR(U20/U$28,0)</f>
        <v>0.57073470616767552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449</v>
      </c>
      <c r="B27" s="50"/>
      <c r="C27" s="137">
        <v>27500</v>
      </c>
      <c r="D27" s="103">
        <f t="shared" si="0"/>
        <v>1</v>
      </c>
      <c r="E27" s="137">
        <v>30250.000000000004</v>
      </c>
      <c r="F27" s="103">
        <f t="shared" si="1"/>
        <v>1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27500</v>
      </c>
      <c r="D28" s="106">
        <f t="shared" si="0"/>
        <v>1</v>
      </c>
      <c r="E28" s="105">
        <f>SUM(E19:E27)</f>
        <v>30250.000000000004</v>
      </c>
      <c r="F28" s="106">
        <f t="shared" si="1"/>
        <v>1</v>
      </c>
      <c r="G28" s="105">
        <f>SUM(G19:G27)</f>
        <v>350000</v>
      </c>
      <c r="H28" s="106">
        <f t="shared" si="2"/>
        <v>1</v>
      </c>
      <c r="I28" s="105">
        <f>SUM(I19:I27)</f>
        <v>353500</v>
      </c>
      <c r="J28" s="106">
        <f t="shared" si="3"/>
        <v>1</v>
      </c>
      <c r="K28" s="105">
        <f>SUM(K19:K27)</f>
        <v>357035</v>
      </c>
      <c r="L28" s="106">
        <f t="shared" si="4"/>
        <v>1</v>
      </c>
      <c r="M28" s="105">
        <f>SUM(M19:M27)</f>
        <v>360605.35</v>
      </c>
      <c r="N28" s="106">
        <f t="shared" si="5"/>
        <v>1</v>
      </c>
      <c r="O28" s="105">
        <f>SUM(O19:O27)</f>
        <v>364211.40349999996</v>
      </c>
      <c r="P28" s="106">
        <f t="shared" si="6"/>
        <v>1</v>
      </c>
      <c r="Q28" s="105">
        <f>SUM(Q19:Q27)</f>
        <v>367853.51753499993</v>
      </c>
      <c r="R28" s="106">
        <f t="shared" si="7"/>
        <v>1</v>
      </c>
      <c r="S28" s="105">
        <f>SUM(S19:S27)</f>
        <v>371532.05271034996</v>
      </c>
      <c r="T28" s="106">
        <f t="shared" si="8"/>
        <v>1</v>
      </c>
      <c r="U28" s="105">
        <f>SUM(U19:U27)</f>
        <v>375247.37323745346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117950.00000000001</v>
      </c>
      <c r="H31" s="103">
        <f>IFERROR(G31/G$28,0)</f>
        <v>0.33700000000000002</v>
      </c>
      <c r="I31" s="216">
        <v>119129.50000000001</v>
      </c>
      <c r="J31" s="103">
        <f>IFERROR(I31/I$28,0)</f>
        <v>0.33700000000000002</v>
      </c>
      <c r="K31" s="216">
        <v>120320.79500000001</v>
      </c>
      <c r="L31" s="103">
        <f>IFERROR(K31/K$28,0)</f>
        <v>0.33700000000000002</v>
      </c>
      <c r="M31" s="216">
        <v>121524.00294999999</v>
      </c>
      <c r="N31" s="103">
        <f>IFERROR(M31/M$28,0)</f>
        <v>0.33700000000000002</v>
      </c>
      <c r="O31" s="216">
        <v>122739.24297949999</v>
      </c>
      <c r="P31" s="103">
        <f>IFERROR(O31/O$28,0)</f>
        <v>0.33700000000000002</v>
      </c>
      <c r="Q31" s="216">
        <v>123966.63540929499</v>
      </c>
      <c r="R31" s="103">
        <f>IFERROR(Q31/Q$28,0)</f>
        <v>0.33700000000000002</v>
      </c>
      <c r="S31" s="216">
        <v>125206.30176338795</v>
      </c>
      <c r="T31" s="103">
        <f>IFERROR(S31/S$28,0)</f>
        <v>0.33700000000000002</v>
      </c>
      <c r="U31" s="216">
        <v>126458.36478102182</v>
      </c>
      <c r="V31" s="103">
        <f>IFERROR(U31/U$28,0)</f>
        <v>0.33700000000000002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117950.00000000001</v>
      </c>
      <c r="H33" s="106">
        <f>IFERROR(G33/G$28,0)</f>
        <v>0.33700000000000002</v>
      </c>
      <c r="I33" s="105">
        <f>SUM(I31:I32)</f>
        <v>119129.50000000001</v>
      </c>
      <c r="J33" s="106">
        <f>IFERROR(I33/I$28,0)</f>
        <v>0.33700000000000002</v>
      </c>
      <c r="K33" s="105">
        <f>SUM(K31:K32)</f>
        <v>120320.79500000001</v>
      </c>
      <c r="L33" s="106">
        <f>IFERROR(K33/K$28,0)</f>
        <v>0.33700000000000002</v>
      </c>
      <c r="M33" s="105">
        <f>SUM(M31:M32)</f>
        <v>121524.00294999999</v>
      </c>
      <c r="N33" s="106">
        <f>IFERROR(M33/M$28,0)</f>
        <v>0.33700000000000002</v>
      </c>
      <c r="O33" s="105">
        <f>SUM(O31:O32)</f>
        <v>122739.24297949999</v>
      </c>
      <c r="P33" s="106">
        <f>IFERROR(O33/O$28,0)</f>
        <v>0.33700000000000002</v>
      </c>
      <c r="Q33" s="105">
        <f>SUM(Q31:Q32)</f>
        <v>123966.63540929499</v>
      </c>
      <c r="R33" s="106">
        <f>IFERROR(Q33/Q$28,0)</f>
        <v>0.33700000000000002</v>
      </c>
      <c r="S33" s="105">
        <f>SUM(S31:S32)</f>
        <v>125206.30176338795</v>
      </c>
      <c r="T33" s="106">
        <f>IFERROR(S33/S$28,0)</f>
        <v>0.33700000000000002</v>
      </c>
      <c r="U33" s="105">
        <f>SUM(U31:U32)</f>
        <v>126458.36478102182</v>
      </c>
      <c r="V33" s="106">
        <f>IFERROR(U33/U$28,0)</f>
        <v>0.33700000000000002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/>
      <c r="F37" s="103">
        <f t="shared" si="11"/>
        <v>0</v>
      </c>
      <c r="G37" s="216">
        <v>70467</v>
      </c>
      <c r="H37" s="103">
        <f t="shared" si="12"/>
        <v>0.20133428571428572</v>
      </c>
      <c r="I37" s="216">
        <v>72721.944000000003</v>
      </c>
      <c r="J37" s="103">
        <f t="shared" si="13"/>
        <v>0.20571978500707214</v>
      </c>
      <c r="K37" s="216">
        <v>74539.992599999998</v>
      </c>
      <c r="L37" s="103">
        <f t="shared" si="14"/>
        <v>0.20877502933886033</v>
      </c>
      <c r="M37" s="216">
        <v>76403.492414999986</v>
      </c>
      <c r="N37" s="103">
        <f t="shared" si="15"/>
        <v>0.21187564858646715</v>
      </c>
      <c r="O37" s="216">
        <v>78313.579725374977</v>
      </c>
      <c r="P37" s="103">
        <f t="shared" si="16"/>
        <v>0.215022316634781</v>
      </c>
      <c r="Q37" s="216">
        <v>80271.419218509342</v>
      </c>
      <c r="R37" s="103">
        <f t="shared" si="17"/>
        <v>0.2182157173768817</v>
      </c>
      <c r="S37" s="216">
        <v>82278.204698972069</v>
      </c>
      <c r="T37" s="103">
        <f t="shared" si="18"/>
        <v>0.22145654486267694</v>
      </c>
      <c r="U37" s="216">
        <v>84335.159816446365</v>
      </c>
      <c r="V37" s="103">
        <f t="shared" si="19"/>
        <v>0.22474550344974639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/>
      <c r="F38" s="103">
        <f t="shared" si="11"/>
        <v>0</v>
      </c>
      <c r="G38" s="216">
        <v>13255</v>
      </c>
      <c r="H38" s="103">
        <f t="shared" si="12"/>
        <v>3.787142857142857E-2</v>
      </c>
      <c r="I38" s="216">
        <v>13679.16</v>
      </c>
      <c r="J38" s="103">
        <f t="shared" si="13"/>
        <v>3.8696350777934936E-2</v>
      </c>
      <c r="K38" s="216">
        <v>14021.138999999999</v>
      </c>
      <c r="L38" s="103">
        <f t="shared" si="14"/>
        <v>3.9271049056815159E-2</v>
      </c>
      <c r="M38" s="216">
        <v>14371.667474999998</v>
      </c>
      <c r="N38" s="103">
        <f t="shared" si="15"/>
        <v>3.9854282458649047E-2</v>
      </c>
      <c r="O38" s="216">
        <v>14730.959161874996</v>
      </c>
      <c r="P38" s="103">
        <f t="shared" si="16"/>
        <v>4.0446177742688383E-2</v>
      </c>
      <c r="Q38" s="216">
        <v>15099.23314092187</v>
      </c>
      <c r="R38" s="103">
        <f t="shared" si="17"/>
        <v>4.104686355074811E-2</v>
      </c>
      <c r="S38" s="216">
        <v>15476.713969444914</v>
      </c>
      <c r="T38" s="103">
        <f t="shared" si="18"/>
        <v>4.1656470435165155E-2</v>
      </c>
      <c r="U38" s="216">
        <v>15863.631818681035</v>
      </c>
      <c r="V38" s="103">
        <f t="shared" si="19"/>
        <v>4.2275130887172552E-2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/>
      <c r="F39" s="103">
        <f t="shared" si="11"/>
        <v>0</v>
      </c>
      <c r="G39" s="216">
        <v>19643</v>
      </c>
      <c r="H39" s="103">
        <f t="shared" si="12"/>
        <v>5.6122857142857141E-2</v>
      </c>
      <c r="I39" s="216">
        <v>20271.576000000001</v>
      </c>
      <c r="J39" s="103">
        <f t="shared" si="13"/>
        <v>5.734533521923621E-2</v>
      </c>
      <c r="K39" s="216">
        <v>20778.365399999999</v>
      </c>
      <c r="L39" s="103">
        <f t="shared" si="14"/>
        <v>5.8196998613581297E-2</v>
      </c>
      <c r="M39" s="216">
        <v>21297.824534999996</v>
      </c>
      <c r="N39" s="103">
        <f t="shared" si="15"/>
        <v>5.9061310474179035E-2</v>
      </c>
      <c r="O39" s="216">
        <v>21830.270148374995</v>
      </c>
      <c r="P39" s="103">
        <f t="shared" si="16"/>
        <v>5.9938458649538132E-2</v>
      </c>
      <c r="Q39" s="216">
        <v>22376.02690208437</v>
      </c>
      <c r="R39" s="103">
        <f t="shared" si="17"/>
        <v>6.0828633777996625E-2</v>
      </c>
      <c r="S39" s="216">
        <v>22935.427574636476</v>
      </c>
      <c r="T39" s="103">
        <f t="shared" si="18"/>
        <v>6.1732029329154975E-2</v>
      </c>
      <c r="U39" s="216">
        <v>23508.813264002387</v>
      </c>
      <c r="V39" s="103">
        <f t="shared" si="19"/>
        <v>6.2648841645924602E-2</v>
      </c>
    </row>
    <row r="40" spans="1:22" ht="12.75" customHeight="1" x14ac:dyDescent="0.3">
      <c r="A40" s="38" t="s">
        <v>25</v>
      </c>
      <c r="B40" s="50"/>
      <c r="C40" s="138"/>
      <c r="D40" s="103">
        <f t="shared" si="10"/>
        <v>0</v>
      </c>
      <c r="E40" s="138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/>
      <c r="D41" s="103">
        <f t="shared" si="10"/>
        <v>0</v>
      </c>
      <c r="E41" s="138"/>
      <c r="F41" s="103">
        <f t="shared" si="11"/>
        <v>0</v>
      </c>
      <c r="G41" s="216">
        <v>8737.9079999999994</v>
      </c>
      <c r="H41" s="103">
        <f t="shared" si="12"/>
        <v>2.4965451428571428E-2</v>
      </c>
      <c r="I41" s="216">
        <v>9017.5210559999996</v>
      </c>
      <c r="J41" s="103">
        <f t="shared" si="13"/>
        <v>2.5509253340876944E-2</v>
      </c>
      <c r="K41" s="216">
        <v>9242.9590823999988</v>
      </c>
      <c r="L41" s="103">
        <f t="shared" si="14"/>
        <v>2.5888103638018679E-2</v>
      </c>
      <c r="M41" s="216">
        <v>9474.0330594599982</v>
      </c>
      <c r="N41" s="103">
        <f t="shared" si="15"/>
        <v>2.6272580424721925E-2</v>
      </c>
      <c r="O41" s="216">
        <v>9710.8838859464977</v>
      </c>
      <c r="P41" s="103">
        <f t="shared" si="16"/>
        <v>2.6662767262712845E-2</v>
      </c>
      <c r="Q41" s="216">
        <v>9953.6559830951592</v>
      </c>
      <c r="R41" s="103">
        <f t="shared" si="17"/>
        <v>2.7058748954733331E-2</v>
      </c>
      <c r="S41" s="216">
        <v>10202.497382672536</v>
      </c>
      <c r="T41" s="103">
        <f t="shared" si="18"/>
        <v>2.7460611562971939E-2</v>
      </c>
      <c r="U41" s="216">
        <v>10457.559817239349</v>
      </c>
      <c r="V41" s="103">
        <f t="shared" si="19"/>
        <v>2.786844242776855E-2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/>
      <c r="D45" s="103">
        <f t="shared" si="10"/>
        <v>0</v>
      </c>
      <c r="E45" s="139"/>
      <c r="F45" s="103">
        <f t="shared" si="11"/>
        <v>0</v>
      </c>
      <c r="G45" s="219">
        <v>9716.31</v>
      </c>
      <c r="H45" s="103">
        <f t="shared" si="12"/>
        <v>2.7760885714285713E-2</v>
      </c>
      <c r="I45" s="219">
        <v>10027.23192</v>
      </c>
      <c r="J45" s="103">
        <f t="shared" si="13"/>
        <v>2.8365578274398871E-2</v>
      </c>
      <c r="K45" s="219">
        <v>10277.912718</v>
      </c>
      <c r="L45" s="103">
        <f t="shared" si="14"/>
        <v>2.8786849238870139E-2</v>
      </c>
      <c r="M45" s="219">
        <v>10534.860535949998</v>
      </c>
      <c r="N45" s="103">
        <f t="shared" si="15"/>
        <v>2.9214376702813752E-2</v>
      </c>
      <c r="O45" s="219">
        <v>10798.232049348748</v>
      </c>
      <c r="P45" s="103">
        <f t="shared" si="16"/>
        <v>2.9648253584538709E-2</v>
      </c>
      <c r="Q45" s="219">
        <v>11068.187850582464</v>
      </c>
      <c r="R45" s="103">
        <f t="shared" si="17"/>
        <v>3.0088574182328885E-2</v>
      </c>
      <c r="S45" s="219">
        <v>11344.892546847024</v>
      </c>
      <c r="T45" s="103">
        <f t="shared" si="18"/>
        <v>3.0535434194937722E-2</v>
      </c>
      <c r="U45" s="219">
        <v>11628.5148605182</v>
      </c>
      <c r="V45" s="103">
        <f t="shared" si="19"/>
        <v>3.0988930742387292E-2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121819.21799999999</v>
      </c>
      <c r="H46" s="106">
        <f t="shared" si="12"/>
        <v>0.34805490857142857</v>
      </c>
      <c r="I46" s="105">
        <f>SUM(I36:I45)</f>
        <v>125717.43297600001</v>
      </c>
      <c r="J46" s="106">
        <f t="shared" si="13"/>
        <v>0.35563630261951912</v>
      </c>
      <c r="K46" s="105">
        <f>SUM(K36:K45)</f>
        <v>128860.3688004</v>
      </c>
      <c r="L46" s="106">
        <f t="shared" si="14"/>
        <v>0.36091802988614563</v>
      </c>
      <c r="M46" s="105">
        <f>SUM(M36:M45)</f>
        <v>132081.87802040996</v>
      </c>
      <c r="N46" s="106">
        <f t="shared" si="15"/>
        <v>0.36627819864683087</v>
      </c>
      <c r="O46" s="105">
        <f>SUM(O36:O45)</f>
        <v>135383.92497092023</v>
      </c>
      <c r="P46" s="106">
        <f t="shared" si="16"/>
        <v>0.37171797387425909</v>
      </c>
      <c r="Q46" s="105">
        <f>SUM(Q36:Q45)</f>
        <v>138768.5230951932</v>
      </c>
      <c r="R46" s="106">
        <f t="shared" si="17"/>
        <v>0.37723853784268863</v>
      </c>
      <c r="S46" s="105">
        <f>SUM(S36:S45)</f>
        <v>142237.736172573</v>
      </c>
      <c r="T46" s="106">
        <f t="shared" si="18"/>
        <v>0.38284109038490666</v>
      </c>
      <c r="U46" s="105">
        <f>SUM(U36:U45)</f>
        <v>145793.67957688731</v>
      </c>
      <c r="V46" s="106">
        <f t="shared" si="19"/>
        <v>0.38852684915299934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19.25</v>
      </c>
      <c r="D54" s="103">
        <f t="shared" si="20"/>
        <v>6.9999999999999999E-4</v>
      </c>
      <c r="E54" s="216">
        <v>21.175000000000004</v>
      </c>
      <c r="F54" s="103">
        <f t="shared" si="21"/>
        <v>7.000000000000001E-4</v>
      </c>
      <c r="G54" s="216">
        <v>245</v>
      </c>
      <c r="H54" s="103">
        <f t="shared" si="22"/>
        <v>6.9999999999999999E-4</v>
      </c>
      <c r="I54" s="216">
        <v>247.45000000000002</v>
      </c>
      <c r="J54" s="103">
        <f t="shared" si="23"/>
        <v>7.000000000000001E-4</v>
      </c>
      <c r="K54" s="216">
        <v>249.92449999999997</v>
      </c>
      <c r="L54" s="103">
        <f t="shared" si="24"/>
        <v>6.9999999999999988E-4</v>
      </c>
      <c r="M54" s="216">
        <v>252.423745</v>
      </c>
      <c r="N54" s="103">
        <f t="shared" si="25"/>
        <v>6.9999999999999999E-4</v>
      </c>
      <c r="O54" s="216">
        <v>254.94798244999996</v>
      </c>
      <c r="P54" s="103">
        <f t="shared" si="26"/>
        <v>6.9999999999999999E-4</v>
      </c>
      <c r="Q54" s="216">
        <v>257.49746227449992</v>
      </c>
      <c r="R54" s="103">
        <f t="shared" si="27"/>
        <v>6.9999999999999988E-4</v>
      </c>
      <c r="S54" s="216">
        <v>260.07243689724493</v>
      </c>
      <c r="T54" s="103">
        <f t="shared" si="28"/>
        <v>6.9999999999999988E-4</v>
      </c>
      <c r="U54" s="216">
        <v>262.67316126621739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14.025</v>
      </c>
      <c r="D56" s="103">
        <f t="shared" si="20"/>
        <v>5.1000000000000004E-4</v>
      </c>
      <c r="E56" s="216">
        <v>15.427500000000004</v>
      </c>
      <c r="F56" s="103">
        <f t="shared" si="21"/>
        <v>5.1000000000000004E-4</v>
      </c>
      <c r="G56" s="216">
        <v>178.50000000000003</v>
      </c>
      <c r="H56" s="103">
        <f t="shared" si="22"/>
        <v>5.1000000000000004E-4</v>
      </c>
      <c r="I56" s="216">
        <v>180.285</v>
      </c>
      <c r="J56" s="103">
        <f t="shared" si="23"/>
        <v>5.1000000000000004E-4</v>
      </c>
      <c r="K56" s="216">
        <v>182.08785</v>
      </c>
      <c r="L56" s="103">
        <f t="shared" si="24"/>
        <v>5.1000000000000004E-4</v>
      </c>
      <c r="M56" s="216">
        <v>183.9087285</v>
      </c>
      <c r="N56" s="103">
        <f t="shared" si="25"/>
        <v>5.1000000000000004E-4</v>
      </c>
      <c r="O56" s="216">
        <v>185.747815785</v>
      </c>
      <c r="P56" s="103">
        <f t="shared" si="26"/>
        <v>5.1000000000000004E-4</v>
      </c>
      <c r="Q56" s="216">
        <v>187.60529394284998</v>
      </c>
      <c r="R56" s="103">
        <f t="shared" si="27"/>
        <v>5.1000000000000004E-4</v>
      </c>
      <c r="S56" s="216">
        <v>189.48134688227847</v>
      </c>
      <c r="T56" s="103">
        <f t="shared" si="28"/>
        <v>5.0999999999999993E-4</v>
      </c>
      <c r="U56" s="216">
        <v>191.37616035110128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2750</v>
      </c>
      <c r="D59" s="103">
        <f t="shared" si="20"/>
        <v>0.1</v>
      </c>
      <c r="E59" s="216">
        <v>3025.0000000000005</v>
      </c>
      <c r="F59" s="103">
        <f t="shared" si="21"/>
        <v>0.1</v>
      </c>
      <c r="G59" s="216">
        <v>35000</v>
      </c>
      <c r="H59" s="103">
        <f t="shared" si="22"/>
        <v>0.1</v>
      </c>
      <c r="I59" s="216">
        <v>35350</v>
      </c>
      <c r="J59" s="103">
        <f t="shared" si="23"/>
        <v>0.1</v>
      </c>
      <c r="K59" s="216">
        <v>35703.5</v>
      </c>
      <c r="L59" s="103">
        <f t="shared" si="24"/>
        <v>0.1</v>
      </c>
      <c r="M59" s="216">
        <v>36060.534999999996</v>
      </c>
      <c r="N59" s="103">
        <f t="shared" si="25"/>
        <v>9.9999999999999992E-2</v>
      </c>
      <c r="O59" s="216">
        <v>36421.140349999994</v>
      </c>
      <c r="P59" s="103">
        <f t="shared" si="26"/>
        <v>9.9999999999999992E-2</v>
      </c>
      <c r="Q59" s="216">
        <v>36785.351753499992</v>
      </c>
      <c r="R59" s="103">
        <f t="shared" si="27"/>
        <v>9.9999999999999992E-2</v>
      </c>
      <c r="S59" s="216">
        <v>37153.205271034996</v>
      </c>
      <c r="T59" s="103">
        <f t="shared" si="28"/>
        <v>0.1</v>
      </c>
      <c r="U59" s="216">
        <v>37524.73732374535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386.73437807494918</v>
      </c>
      <c r="D63" s="103">
        <f t="shared" si="20"/>
        <v>1.4063068293634516E-2</v>
      </c>
      <c r="E63" s="216">
        <v>258.15703253195642</v>
      </c>
      <c r="F63" s="103">
        <f t="shared" si="21"/>
        <v>8.5341167779159136E-3</v>
      </c>
      <c r="G63" s="216">
        <v>3269.521228245675</v>
      </c>
      <c r="H63" s="103">
        <f t="shared" si="22"/>
        <v>9.341489223559072E-3</v>
      </c>
      <c r="I63" s="216">
        <v>3174.6180981690559</v>
      </c>
      <c r="J63" s="103">
        <f t="shared" si="23"/>
        <v>8.9805321023169894E-3</v>
      </c>
      <c r="K63" s="216">
        <v>3188.5812294330767</v>
      </c>
      <c r="L63" s="103">
        <f t="shared" si="24"/>
        <v>8.9307245212180229E-3</v>
      </c>
      <c r="M63" s="216">
        <v>3202.7469413043204</v>
      </c>
      <c r="N63" s="103">
        <f t="shared" si="25"/>
        <v>8.8815846501010612E-3</v>
      </c>
      <c r="O63" s="216">
        <v>3216.757697046628</v>
      </c>
      <c r="P63" s="103">
        <f t="shared" si="26"/>
        <v>8.8321169137874841E-3</v>
      </c>
      <c r="Q63" s="216">
        <v>3230.9733258092733</v>
      </c>
      <c r="R63" s="103">
        <f t="shared" si="27"/>
        <v>8.7833150202290995E-3</v>
      </c>
      <c r="S63" s="216">
        <v>3245.2161627822638</v>
      </c>
      <c r="T63" s="103">
        <f t="shared" si="28"/>
        <v>8.7346869243399208E-3</v>
      </c>
      <c r="U63" s="216">
        <v>3259.4879477036366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132</v>
      </c>
      <c r="D64" s="103">
        <f t="shared" si="20"/>
        <v>4.7999999999999996E-3</v>
      </c>
      <c r="E64" s="216">
        <v>145.19999999999999</v>
      </c>
      <c r="F64" s="103">
        <f t="shared" si="21"/>
        <v>4.7999999999999987E-3</v>
      </c>
      <c r="G64" s="216">
        <v>1679.9999999999998</v>
      </c>
      <c r="H64" s="103">
        <f t="shared" si="22"/>
        <v>4.7999999999999996E-3</v>
      </c>
      <c r="I64" s="216">
        <v>1696.8</v>
      </c>
      <c r="J64" s="103">
        <f t="shared" si="23"/>
        <v>4.7999999999999996E-3</v>
      </c>
      <c r="K64" s="216">
        <v>1713.7679999999998</v>
      </c>
      <c r="L64" s="103">
        <f t="shared" si="24"/>
        <v>4.7999999999999996E-3</v>
      </c>
      <c r="M64" s="216">
        <v>1730.9056799999996</v>
      </c>
      <c r="N64" s="103">
        <f t="shared" si="25"/>
        <v>4.7999999999999996E-3</v>
      </c>
      <c r="O64" s="216">
        <v>1748.2147367999996</v>
      </c>
      <c r="P64" s="103">
        <f t="shared" si="26"/>
        <v>4.7999999999999996E-3</v>
      </c>
      <c r="Q64" s="216">
        <v>1765.6968841679993</v>
      </c>
      <c r="R64" s="103">
        <f t="shared" si="27"/>
        <v>4.7999999999999987E-3</v>
      </c>
      <c r="S64" s="216">
        <v>1783.3538530096794</v>
      </c>
      <c r="T64" s="103">
        <f t="shared" si="28"/>
        <v>4.7999999999999987E-3</v>
      </c>
      <c r="U64" s="216">
        <v>1801.1873915397766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13.75</v>
      </c>
      <c r="D65" s="103">
        <f t="shared" si="20"/>
        <v>5.0000000000000001E-4</v>
      </c>
      <c r="E65" s="216">
        <v>15.125000000000002</v>
      </c>
      <c r="F65" s="103">
        <f t="shared" si="21"/>
        <v>5.0000000000000001E-4</v>
      </c>
      <c r="G65" s="216">
        <v>175</v>
      </c>
      <c r="H65" s="103">
        <f t="shared" si="22"/>
        <v>5.0000000000000001E-4</v>
      </c>
      <c r="I65" s="216">
        <v>176.75</v>
      </c>
      <c r="J65" s="103">
        <f t="shared" si="23"/>
        <v>5.0000000000000001E-4</v>
      </c>
      <c r="K65" s="216">
        <v>178.51749999999998</v>
      </c>
      <c r="L65" s="103">
        <f t="shared" si="24"/>
        <v>4.999999999999999E-4</v>
      </c>
      <c r="M65" s="216">
        <v>180.30267499999999</v>
      </c>
      <c r="N65" s="103">
        <f t="shared" si="25"/>
        <v>5.0000000000000001E-4</v>
      </c>
      <c r="O65" s="216">
        <v>182.10570174999998</v>
      </c>
      <c r="P65" s="103">
        <f t="shared" si="26"/>
        <v>5.0000000000000001E-4</v>
      </c>
      <c r="Q65" s="216">
        <v>183.92675876749996</v>
      </c>
      <c r="R65" s="103">
        <f t="shared" si="27"/>
        <v>5.0000000000000001E-4</v>
      </c>
      <c r="S65" s="216">
        <v>185.76602635517497</v>
      </c>
      <c r="T65" s="103">
        <f t="shared" si="28"/>
        <v>5.0000000000000001E-4</v>
      </c>
      <c r="U65" s="216">
        <v>187.62368661872674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77</v>
      </c>
      <c r="D66" s="103">
        <f t="shared" si="20"/>
        <v>2.8E-3</v>
      </c>
      <c r="E66" s="216">
        <v>84.700000000000017</v>
      </c>
      <c r="F66" s="103">
        <f t="shared" si="21"/>
        <v>2.8000000000000004E-3</v>
      </c>
      <c r="G66" s="216">
        <v>980</v>
      </c>
      <c r="H66" s="103">
        <f t="shared" si="22"/>
        <v>2.8E-3</v>
      </c>
      <c r="I66" s="216">
        <v>989.80000000000007</v>
      </c>
      <c r="J66" s="103">
        <f t="shared" si="23"/>
        <v>2.8000000000000004E-3</v>
      </c>
      <c r="K66" s="216">
        <v>999.69799999999987</v>
      </c>
      <c r="L66" s="103">
        <f t="shared" si="24"/>
        <v>2.7999999999999995E-3</v>
      </c>
      <c r="M66" s="216">
        <v>1009.69498</v>
      </c>
      <c r="N66" s="103">
        <f t="shared" si="25"/>
        <v>2.8E-3</v>
      </c>
      <c r="O66" s="216">
        <v>1019.7919297999998</v>
      </c>
      <c r="P66" s="103">
        <f t="shared" si="26"/>
        <v>2.8E-3</v>
      </c>
      <c r="Q66" s="216">
        <v>1029.9898490979997</v>
      </c>
      <c r="R66" s="103">
        <f t="shared" si="27"/>
        <v>2.7999999999999995E-3</v>
      </c>
      <c r="S66" s="216">
        <v>1040.2897475889797</v>
      </c>
      <c r="T66" s="103">
        <f t="shared" si="28"/>
        <v>2.7999999999999995E-3</v>
      </c>
      <c r="U66" s="216">
        <v>1050.6926450648696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371.24999999999994</v>
      </c>
      <c r="D67" s="103">
        <f t="shared" si="20"/>
        <v>1.3499999999999998E-2</v>
      </c>
      <c r="E67" s="216">
        <v>408.375</v>
      </c>
      <c r="F67" s="103">
        <f t="shared" si="21"/>
        <v>1.3499999999999998E-2</v>
      </c>
      <c r="G67" s="216">
        <v>4725</v>
      </c>
      <c r="H67" s="103">
        <f t="shared" si="22"/>
        <v>1.35E-2</v>
      </c>
      <c r="I67" s="216">
        <v>4772.25</v>
      </c>
      <c r="J67" s="103">
        <f t="shared" si="23"/>
        <v>1.35E-2</v>
      </c>
      <c r="K67" s="216">
        <v>4819.9724999999989</v>
      </c>
      <c r="L67" s="103">
        <f t="shared" si="24"/>
        <v>1.3499999999999996E-2</v>
      </c>
      <c r="M67" s="216">
        <v>4868.1722249999993</v>
      </c>
      <c r="N67" s="103">
        <f t="shared" si="25"/>
        <v>1.35E-2</v>
      </c>
      <c r="O67" s="216">
        <v>4916.8539472499997</v>
      </c>
      <c r="P67" s="103">
        <f t="shared" si="26"/>
        <v>1.3500000000000002E-2</v>
      </c>
      <c r="Q67" s="216">
        <v>4966.0224867224988</v>
      </c>
      <c r="R67" s="103">
        <f t="shared" si="27"/>
        <v>1.35E-2</v>
      </c>
      <c r="S67" s="216">
        <v>5015.682711589724</v>
      </c>
      <c r="T67" s="103">
        <f t="shared" si="28"/>
        <v>1.3499999999999998E-2</v>
      </c>
      <c r="U67" s="216">
        <v>5065.8395387056216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46.75</v>
      </c>
      <c r="D68" s="103">
        <f t="shared" si="20"/>
        <v>1.6999999999999999E-3</v>
      </c>
      <c r="E68" s="216">
        <v>51.425000000000004</v>
      </c>
      <c r="F68" s="103">
        <f t="shared" si="21"/>
        <v>1.6999999999999999E-3</v>
      </c>
      <c r="G68" s="216">
        <v>595</v>
      </c>
      <c r="H68" s="103">
        <f t="shared" si="22"/>
        <v>1.6999999999999999E-3</v>
      </c>
      <c r="I68" s="216">
        <v>600.95000000000005</v>
      </c>
      <c r="J68" s="103">
        <f t="shared" si="23"/>
        <v>1.7000000000000001E-3</v>
      </c>
      <c r="K68" s="216">
        <v>606.95949999999993</v>
      </c>
      <c r="L68" s="103">
        <f t="shared" si="24"/>
        <v>1.6999999999999999E-3</v>
      </c>
      <c r="M68" s="216">
        <v>613.02909499999998</v>
      </c>
      <c r="N68" s="103">
        <f t="shared" si="25"/>
        <v>1.7000000000000001E-3</v>
      </c>
      <c r="O68" s="216">
        <v>619.15938594999989</v>
      </c>
      <c r="P68" s="103">
        <f t="shared" si="26"/>
        <v>1.6999999999999999E-3</v>
      </c>
      <c r="Q68" s="216">
        <v>625.3509798094999</v>
      </c>
      <c r="R68" s="103">
        <f t="shared" si="27"/>
        <v>1.7000000000000001E-3</v>
      </c>
      <c r="S68" s="216">
        <v>631.60448960759493</v>
      </c>
      <c r="T68" s="103">
        <f t="shared" si="28"/>
        <v>1.6999999999999999E-3</v>
      </c>
      <c r="U68" s="216">
        <v>637.92053450367086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2.75</v>
      </c>
      <c r="D70" s="103">
        <f t="shared" si="20"/>
        <v>1E-4</v>
      </c>
      <c r="E70" s="216">
        <v>3.0250000000000004</v>
      </c>
      <c r="F70" s="103">
        <f t="shared" si="21"/>
        <v>1E-4</v>
      </c>
      <c r="G70" s="216">
        <v>35</v>
      </c>
      <c r="H70" s="103">
        <f t="shared" si="22"/>
        <v>1E-4</v>
      </c>
      <c r="I70" s="216">
        <v>35.35</v>
      </c>
      <c r="J70" s="103">
        <f t="shared" si="23"/>
        <v>1E-4</v>
      </c>
      <c r="K70" s="216">
        <v>35.703499999999998</v>
      </c>
      <c r="L70" s="103">
        <f t="shared" si="24"/>
        <v>9.9999999999999991E-5</v>
      </c>
      <c r="M70" s="216">
        <v>36.060535000000002</v>
      </c>
      <c r="N70" s="103">
        <f t="shared" si="25"/>
        <v>1E-4</v>
      </c>
      <c r="O70" s="216">
        <v>36.421140350000002</v>
      </c>
      <c r="P70" s="103">
        <f t="shared" si="26"/>
        <v>1.0000000000000002E-4</v>
      </c>
      <c r="Q70" s="216">
        <v>36.785351753499995</v>
      </c>
      <c r="R70" s="103">
        <f t="shared" si="27"/>
        <v>1E-4</v>
      </c>
      <c r="S70" s="216">
        <v>37.153205271034999</v>
      </c>
      <c r="T70" s="103">
        <f t="shared" si="28"/>
        <v>1E-4</v>
      </c>
      <c r="U70" s="216">
        <v>37.524737323745349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206.24999999999997</v>
      </c>
      <c r="D75" s="103">
        <f t="shared" si="20"/>
        <v>7.4999999999999989E-3</v>
      </c>
      <c r="E75" s="216">
        <v>226.87500000000003</v>
      </c>
      <c r="F75" s="103">
        <f t="shared" si="21"/>
        <v>7.4999999999999997E-3</v>
      </c>
      <c r="G75" s="216">
        <v>2625</v>
      </c>
      <c r="H75" s="103">
        <f t="shared" si="22"/>
        <v>7.4999999999999997E-3</v>
      </c>
      <c r="I75" s="216">
        <v>2651.25</v>
      </c>
      <c r="J75" s="103">
        <f t="shared" si="23"/>
        <v>7.4999999999999997E-3</v>
      </c>
      <c r="K75" s="216">
        <v>2677.7624999999998</v>
      </c>
      <c r="L75" s="103">
        <f t="shared" si="24"/>
        <v>7.4999999999999997E-3</v>
      </c>
      <c r="M75" s="216">
        <v>2704.5401249999995</v>
      </c>
      <c r="N75" s="103">
        <f t="shared" si="25"/>
        <v>7.4999999999999989E-3</v>
      </c>
      <c r="O75" s="216">
        <v>2731.5855262499995</v>
      </c>
      <c r="P75" s="103">
        <f t="shared" si="26"/>
        <v>7.4999999999999997E-3</v>
      </c>
      <c r="Q75" s="216">
        <v>2758.9013815124995</v>
      </c>
      <c r="R75" s="103">
        <f t="shared" si="27"/>
        <v>7.4999999999999997E-3</v>
      </c>
      <c r="S75" s="216">
        <v>2786.4903953276244</v>
      </c>
      <c r="T75" s="103">
        <f t="shared" si="28"/>
        <v>7.4999999999999989E-3</v>
      </c>
      <c r="U75" s="216">
        <v>2814.3552992809009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11</v>
      </c>
      <c r="D76" s="103">
        <f t="shared" si="20"/>
        <v>4.0000000000000002E-4</v>
      </c>
      <c r="E76" s="216">
        <v>12.100000000000001</v>
      </c>
      <c r="F76" s="103">
        <f t="shared" si="21"/>
        <v>4.0000000000000002E-4</v>
      </c>
      <c r="G76" s="216">
        <v>140</v>
      </c>
      <c r="H76" s="103">
        <f t="shared" si="22"/>
        <v>4.0000000000000002E-4</v>
      </c>
      <c r="I76" s="216">
        <v>141.4</v>
      </c>
      <c r="J76" s="103">
        <f t="shared" si="23"/>
        <v>4.0000000000000002E-4</v>
      </c>
      <c r="K76" s="216">
        <v>142.81399999999999</v>
      </c>
      <c r="L76" s="103">
        <f t="shared" si="24"/>
        <v>3.9999999999999996E-4</v>
      </c>
      <c r="M76" s="216">
        <v>144.24214000000001</v>
      </c>
      <c r="N76" s="103">
        <f t="shared" si="25"/>
        <v>4.0000000000000002E-4</v>
      </c>
      <c r="O76" s="216">
        <v>145.68456140000001</v>
      </c>
      <c r="P76" s="103">
        <f t="shared" si="26"/>
        <v>4.0000000000000007E-4</v>
      </c>
      <c r="Q76" s="216">
        <v>147.14140701399998</v>
      </c>
      <c r="R76" s="103">
        <f t="shared" si="27"/>
        <v>4.0000000000000002E-4</v>
      </c>
      <c r="S76" s="216">
        <v>148.61282108413999</v>
      </c>
      <c r="T76" s="103">
        <f t="shared" si="28"/>
        <v>4.0000000000000002E-4</v>
      </c>
      <c r="U76" s="216">
        <v>150.0989492949814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35.75</v>
      </c>
      <c r="D77" s="103">
        <f t="shared" si="20"/>
        <v>1.2999999999999999E-3</v>
      </c>
      <c r="E77" s="216">
        <v>39.325000000000003</v>
      </c>
      <c r="F77" s="103">
        <f t="shared" si="21"/>
        <v>1.2999999999999999E-3</v>
      </c>
      <c r="G77" s="216">
        <v>455</v>
      </c>
      <c r="H77" s="103">
        <f t="shared" si="22"/>
        <v>1.2999999999999999E-3</v>
      </c>
      <c r="I77" s="216">
        <v>459.54999999999995</v>
      </c>
      <c r="J77" s="103">
        <f t="shared" si="23"/>
        <v>1.2999999999999999E-3</v>
      </c>
      <c r="K77" s="216">
        <v>464.14549999999997</v>
      </c>
      <c r="L77" s="103">
        <f t="shared" si="24"/>
        <v>1.2999999999999999E-3</v>
      </c>
      <c r="M77" s="216">
        <v>468.78695499999992</v>
      </c>
      <c r="N77" s="103">
        <f t="shared" si="25"/>
        <v>1.2999999999999999E-3</v>
      </c>
      <c r="O77" s="216">
        <v>473.47482454999994</v>
      </c>
      <c r="P77" s="103">
        <f t="shared" si="26"/>
        <v>1.2999999999999999E-3</v>
      </c>
      <c r="Q77" s="216">
        <v>478.20957279549987</v>
      </c>
      <c r="R77" s="103">
        <f t="shared" si="27"/>
        <v>1.2999999999999999E-3</v>
      </c>
      <c r="S77" s="216">
        <v>482.9916685234549</v>
      </c>
      <c r="T77" s="103">
        <f t="shared" si="28"/>
        <v>1.2999999999999999E-3</v>
      </c>
      <c r="U77" s="216">
        <v>487.8215852086895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550</v>
      </c>
      <c r="D78" s="103">
        <f t="shared" si="20"/>
        <v>0.02</v>
      </c>
      <c r="E78" s="216">
        <v>605.00000000000011</v>
      </c>
      <c r="F78" s="103">
        <f t="shared" si="21"/>
        <v>0.02</v>
      </c>
      <c r="G78" s="216">
        <v>7000</v>
      </c>
      <c r="H78" s="103">
        <f t="shared" si="22"/>
        <v>0.02</v>
      </c>
      <c r="I78" s="216">
        <v>7070.0000000000009</v>
      </c>
      <c r="J78" s="103">
        <f t="shared" si="23"/>
        <v>2.0000000000000004E-2</v>
      </c>
      <c r="K78" s="216">
        <v>7140.7</v>
      </c>
      <c r="L78" s="103">
        <f t="shared" si="24"/>
        <v>0.02</v>
      </c>
      <c r="M78" s="216">
        <v>7212.107</v>
      </c>
      <c r="N78" s="103">
        <f t="shared" si="25"/>
        <v>0.02</v>
      </c>
      <c r="O78" s="216">
        <v>7284.2280700000001</v>
      </c>
      <c r="P78" s="103">
        <f t="shared" si="26"/>
        <v>2.0000000000000004E-2</v>
      </c>
      <c r="Q78" s="216">
        <v>7357.0703506999989</v>
      </c>
      <c r="R78" s="103">
        <f t="shared" si="27"/>
        <v>0.02</v>
      </c>
      <c r="S78" s="216">
        <v>7430.6410542069998</v>
      </c>
      <c r="T78" s="103">
        <f t="shared" si="28"/>
        <v>0.02</v>
      </c>
      <c r="U78" s="216">
        <v>7504.9474647490697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110</v>
      </c>
      <c r="D86" s="103">
        <f t="shared" si="20"/>
        <v>4.0000000000000001E-3</v>
      </c>
      <c r="E86" s="216">
        <v>121.00000000000001</v>
      </c>
      <c r="F86" s="103">
        <f t="shared" si="21"/>
        <v>4.0000000000000001E-3</v>
      </c>
      <c r="G86" s="216">
        <v>1400</v>
      </c>
      <c r="H86" s="103">
        <f t="shared" si="22"/>
        <v>4.0000000000000001E-3</v>
      </c>
      <c r="I86" s="216">
        <v>1414</v>
      </c>
      <c r="J86" s="103">
        <f t="shared" si="23"/>
        <v>4.0000000000000001E-3</v>
      </c>
      <c r="K86" s="216">
        <v>1428.1399999999999</v>
      </c>
      <c r="L86" s="103">
        <f t="shared" si="24"/>
        <v>3.9999999999999992E-3</v>
      </c>
      <c r="M86" s="216">
        <v>1442.4213999999999</v>
      </c>
      <c r="N86" s="103">
        <f t="shared" si="25"/>
        <v>4.0000000000000001E-3</v>
      </c>
      <c r="O86" s="216">
        <v>1456.8456139999998</v>
      </c>
      <c r="P86" s="103">
        <f t="shared" si="26"/>
        <v>4.0000000000000001E-3</v>
      </c>
      <c r="Q86" s="216">
        <v>1471.4140701399997</v>
      </c>
      <c r="R86" s="103">
        <f t="shared" si="27"/>
        <v>4.0000000000000001E-3</v>
      </c>
      <c r="S86" s="216">
        <v>1486.1282108413998</v>
      </c>
      <c r="T86" s="103">
        <f t="shared" si="28"/>
        <v>4.0000000000000001E-3</v>
      </c>
      <c r="U86" s="216">
        <v>1500.9894929498139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140.25</v>
      </c>
      <c r="D88" s="103">
        <f t="shared" si="20"/>
        <v>5.1000000000000004E-3</v>
      </c>
      <c r="E88" s="216">
        <v>154.27500000000003</v>
      </c>
      <c r="F88" s="103">
        <f t="shared" si="21"/>
        <v>5.1000000000000004E-3</v>
      </c>
      <c r="G88" s="216">
        <v>1785.0000000000002</v>
      </c>
      <c r="H88" s="103">
        <f t="shared" si="22"/>
        <v>5.1000000000000004E-3</v>
      </c>
      <c r="I88" s="216">
        <v>1802.8500000000001</v>
      </c>
      <c r="J88" s="103">
        <f t="shared" si="23"/>
        <v>5.1000000000000004E-3</v>
      </c>
      <c r="K88" s="216">
        <v>1820.8785</v>
      </c>
      <c r="L88" s="103">
        <f t="shared" si="24"/>
        <v>5.1000000000000004E-3</v>
      </c>
      <c r="M88" s="216">
        <v>1839.0872850000001</v>
      </c>
      <c r="N88" s="103">
        <f t="shared" si="25"/>
        <v>5.1000000000000004E-3</v>
      </c>
      <c r="O88" s="216">
        <v>1857.4781578500001</v>
      </c>
      <c r="P88" s="103">
        <f t="shared" si="26"/>
        <v>5.1000000000000012E-3</v>
      </c>
      <c r="Q88" s="216">
        <v>1876.0529394284997</v>
      </c>
      <c r="R88" s="103">
        <f t="shared" si="27"/>
        <v>5.1000000000000004E-3</v>
      </c>
      <c r="S88" s="216">
        <v>1894.8134688227847</v>
      </c>
      <c r="T88" s="103">
        <f t="shared" si="28"/>
        <v>5.0999999999999995E-3</v>
      </c>
      <c r="U88" s="216">
        <v>1913.7616035110127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5.5</v>
      </c>
      <c r="D90" s="103">
        <f t="shared" si="20"/>
        <v>2.0000000000000001E-4</v>
      </c>
      <c r="E90" s="216">
        <v>6.0500000000000007</v>
      </c>
      <c r="F90" s="103">
        <f t="shared" si="21"/>
        <v>2.0000000000000001E-4</v>
      </c>
      <c r="G90" s="216">
        <v>70</v>
      </c>
      <c r="H90" s="103">
        <f t="shared" si="22"/>
        <v>2.0000000000000001E-4</v>
      </c>
      <c r="I90" s="216">
        <v>70.7</v>
      </c>
      <c r="J90" s="103">
        <f t="shared" si="23"/>
        <v>2.0000000000000001E-4</v>
      </c>
      <c r="K90" s="216">
        <v>71.406999999999996</v>
      </c>
      <c r="L90" s="103">
        <f t="shared" si="24"/>
        <v>1.9999999999999998E-4</v>
      </c>
      <c r="M90" s="216">
        <v>72.121070000000003</v>
      </c>
      <c r="N90" s="103">
        <f t="shared" si="25"/>
        <v>2.0000000000000001E-4</v>
      </c>
      <c r="O90" s="216">
        <v>72.842280700000003</v>
      </c>
      <c r="P90" s="103">
        <f t="shared" si="26"/>
        <v>2.0000000000000004E-4</v>
      </c>
      <c r="Q90" s="216">
        <v>73.57070350699999</v>
      </c>
      <c r="R90" s="103">
        <f t="shared" si="27"/>
        <v>2.0000000000000001E-4</v>
      </c>
      <c r="S90" s="216">
        <v>74.306410542069997</v>
      </c>
      <c r="T90" s="103">
        <f t="shared" si="28"/>
        <v>2.0000000000000001E-4</v>
      </c>
      <c r="U90" s="216">
        <v>75.049474647490698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96.250000000000014</v>
      </c>
      <c r="D92" s="103">
        <f t="shared" si="20"/>
        <v>3.5000000000000005E-3</v>
      </c>
      <c r="E92" s="216">
        <v>105.87500000000001</v>
      </c>
      <c r="F92" s="103">
        <f t="shared" si="21"/>
        <v>3.5000000000000001E-3</v>
      </c>
      <c r="G92" s="216">
        <v>1225</v>
      </c>
      <c r="H92" s="103">
        <f t="shared" si="22"/>
        <v>3.5000000000000001E-3</v>
      </c>
      <c r="I92" s="216">
        <v>1237.25</v>
      </c>
      <c r="J92" s="103">
        <f t="shared" si="23"/>
        <v>3.5000000000000001E-3</v>
      </c>
      <c r="K92" s="216">
        <v>1249.6224999999999</v>
      </c>
      <c r="L92" s="103">
        <f t="shared" si="24"/>
        <v>3.4999999999999996E-3</v>
      </c>
      <c r="M92" s="216">
        <v>1262.1187249999998</v>
      </c>
      <c r="N92" s="103">
        <f t="shared" si="25"/>
        <v>3.4999999999999996E-3</v>
      </c>
      <c r="O92" s="216">
        <v>1274.7399122499999</v>
      </c>
      <c r="P92" s="103">
        <f t="shared" si="26"/>
        <v>3.5000000000000001E-3</v>
      </c>
      <c r="Q92" s="216">
        <v>1287.4873113724998</v>
      </c>
      <c r="R92" s="103">
        <f t="shared" si="27"/>
        <v>3.5000000000000001E-3</v>
      </c>
      <c r="S92" s="216">
        <v>1300.3621844862248</v>
      </c>
      <c r="T92" s="103">
        <f t="shared" si="28"/>
        <v>3.4999999999999996E-3</v>
      </c>
      <c r="U92" s="216">
        <v>1313.365806331087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0</v>
      </c>
      <c r="F97" s="103">
        <f t="shared" si="21"/>
        <v>0</v>
      </c>
      <c r="G97" s="216">
        <v>4579.0694999999996</v>
      </c>
      <c r="H97" s="103">
        <f t="shared" si="22"/>
        <v>1.3083055714285714E-2</v>
      </c>
      <c r="I97" s="216">
        <v>4725.5997240000006</v>
      </c>
      <c r="J97" s="103">
        <f t="shared" si="23"/>
        <v>1.3368033165487979E-2</v>
      </c>
      <c r="K97" s="216">
        <v>4843.7397170999993</v>
      </c>
      <c r="L97" s="103">
        <f t="shared" si="24"/>
        <v>1.3566568311510074E-2</v>
      </c>
      <c r="M97" s="216">
        <v>4964.8332100274984</v>
      </c>
      <c r="N97" s="103">
        <f t="shared" si="25"/>
        <v>1.3768051999304776E-2</v>
      </c>
      <c r="O97" s="216">
        <v>5088.9540402781859</v>
      </c>
      <c r="P97" s="103">
        <f t="shared" si="26"/>
        <v>1.3972528019096432E-2</v>
      </c>
      <c r="Q97" s="216">
        <v>5216.1778912851405</v>
      </c>
      <c r="R97" s="103">
        <f t="shared" si="27"/>
        <v>1.4180040811459252E-2</v>
      </c>
      <c r="S97" s="216">
        <v>5346.5823385672684</v>
      </c>
      <c r="T97" s="103">
        <f t="shared" si="28"/>
        <v>1.439063547697597E-2</v>
      </c>
      <c r="U97" s="216">
        <v>5480.2468970314494</v>
      </c>
      <c r="V97" s="103">
        <f t="shared" si="29"/>
        <v>1.4604357786039968E-2</v>
      </c>
      <c r="X97" s="235"/>
    </row>
    <row r="98" spans="1:24" ht="12.75" customHeight="1" x14ac:dyDescent="0.3">
      <c r="A98" s="145" t="s">
        <v>245</v>
      </c>
      <c r="B98" s="50"/>
      <c r="C98" s="216">
        <v>33</v>
      </c>
      <c r="D98" s="103">
        <f t="shared" si="20"/>
        <v>1.1999999999999999E-3</v>
      </c>
      <c r="E98" s="216">
        <v>36.299999999999997</v>
      </c>
      <c r="F98" s="103">
        <f t="shared" si="21"/>
        <v>1.1999999999999997E-3</v>
      </c>
      <c r="G98" s="216">
        <v>419.99999999999994</v>
      </c>
      <c r="H98" s="103">
        <f t="shared" si="22"/>
        <v>1.1999999999999999E-3</v>
      </c>
      <c r="I98" s="216">
        <v>424.2</v>
      </c>
      <c r="J98" s="103">
        <f t="shared" si="23"/>
        <v>1.1999999999999999E-3</v>
      </c>
      <c r="K98" s="216">
        <v>428.44199999999995</v>
      </c>
      <c r="L98" s="103">
        <f t="shared" si="24"/>
        <v>1.1999999999999999E-3</v>
      </c>
      <c r="M98" s="216">
        <v>432.72641999999991</v>
      </c>
      <c r="N98" s="103">
        <f t="shared" si="25"/>
        <v>1.1999999999999999E-3</v>
      </c>
      <c r="O98" s="216">
        <v>437.05368419999991</v>
      </c>
      <c r="P98" s="103">
        <f t="shared" si="26"/>
        <v>1.1999999999999999E-3</v>
      </c>
      <c r="Q98" s="216">
        <v>441.42422104199983</v>
      </c>
      <c r="R98" s="103">
        <f t="shared" si="27"/>
        <v>1.1999999999999997E-3</v>
      </c>
      <c r="S98" s="216">
        <v>445.83846325241984</v>
      </c>
      <c r="T98" s="103">
        <f t="shared" si="28"/>
        <v>1.1999999999999997E-3</v>
      </c>
      <c r="U98" s="216">
        <v>450.29684788494416</v>
      </c>
      <c r="V98" s="103">
        <f t="shared" si="29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5001.5093780749494</v>
      </c>
      <c r="D105" s="106">
        <f t="shared" ref="D105" si="30">IFERROR(C105/C$28,0)</f>
        <v>0.18187306829363453</v>
      </c>
      <c r="E105" s="105">
        <f>SUM(E52:E104)</f>
        <v>5334.4095325319568</v>
      </c>
      <c r="F105" s="106">
        <f t="shared" ref="F105" si="31">IFERROR(E105/E$28,0)</f>
        <v>0.17634411677791589</v>
      </c>
      <c r="G105" s="105">
        <f>SUM(G52:G104)</f>
        <v>66582.090728245676</v>
      </c>
      <c r="H105" s="106">
        <f t="shared" ref="H105" si="32">IFERROR(G105/G$28,0)</f>
        <v>0.19023454493784478</v>
      </c>
      <c r="I105" s="105">
        <f>SUM(I52:I104)</f>
        <v>67221.052822169062</v>
      </c>
      <c r="J105" s="106">
        <f t="shared" ref="J105" si="33">IFERROR(I105/I$28,0)</f>
        <v>0.19015856526780497</v>
      </c>
      <c r="K105" s="105">
        <f>SUM(K52:K104)</f>
        <v>67946.364296533051</v>
      </c>
      <c r="L105" s="106">
        <f t="shared" ref="L105" si="34">IFERROR(K105/K$28,0)</f>
        <v>0.19030729283272801</v>
      </c>
      <c r="M105" s="105">
        <f>SUM(M52:M104)</f>
        <v>68680.763934831819</v>
      </c>
      <c r="N105" s="106">
        <f t="shared" ref="N105" si="35">IFERROR(M105/M$28,0)</f>
        <v>0.19045963664940585</v>
      </c>
      <c r="O105" s="105">
        <f>SUM(O52:O104)</f>
        <v>69424.02735865979</v>
      </c>
      <c r="P105" s="106">
        <f t="shared" ref="P105" si="36">IFERROR(O105/O$28,0)</f>
        <v>0.19061464493288388</v>
      </c>
      <c r="Q105" s="105">
        <f>SUM(Q52:Q104)</f>
        <v>70176.64999464275</v>
      </c>
      <c r="R105" s="106">
        <f t="shared" ref="R105" si="37">IFERROR(Q105/Q$28,0)</f>
        <v>0.19077335583168833</v>
      </c>
      <c r="S105" s="105">
        <f>SUM(S52:S104)</f>
        <v>70938.592266673368</v>
      </c>
      <c r="T105" s="106">
        <f t="shared" ref="T105" si="38">IFERROR(S105/S$28,0)</f>
        <v>0.19093532240131592</v>
      </c>
      <c r="U105" s="105">
        <f>SUM(U52:U104)</f>
        <v>71709.996547712159</v>
      </c>
      <c r="V105" s="106">
        <f t="shared" si="29"/>
        <v>0.19110059566582138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22498.490621925052</v>
      </c>
      <c r="D107" s="106">
        <f>IFERROR(C107/C$28,0)</f>
        <v>0.81812693170636552</v>
      </c>
      <c r="E107" s="105">
        <f>E28-E33-E46-E105</f>
        <v>24915.590467468046</v>
      </c>
      <c r="F107" s="106">
        <f>IFERROR(E107/E$28,0)</f>
        <v>0.82365588322208405</v>
      </c>
      <c r="G107" s="105">
        <f>G28-G33-G46-G105</f>
        <v>43648.691271754331</v>
      </c>
      <c r="H107" s="106">
        <f>IFERROR(G107/G$28,0)</f>
        <v>0.12471054649072666</v>
      </c>
      <c r="I107" s="105">
        <f>I28-I33-I46-I105</f>
        <v>41432.014201830927</v>
      </c>
      <c r="J107" s="106">
        <f>IFERROR(I107/I$28,0)</f>
        <v>0.11720513211267589</v>
      </c>
      <c r="K107" s="105">
        <f>K28-K33-K46-K105</f>
        <v>39907.471903066937</v>
      </c>
      <c r="L107" s="106">
        <f>IFERROR(K107/K$28,0)</f>
        <v>0.11177467728112632</v>
      </c>
      <c r="M107" s="105">
        <f>M28-M33-M46-M105</f>
        <v>38318.705094758203</v>
      </c>
      <c r="N107" s="106">
        <f>IFERROR(M107/M$28,0)</f>
        <v>0.10626216470376329</v>
      </c>
      <c r="O107" s="105">
        <f>O28-O33-O46-O105</f>
        <v>36664.208190919962</v>
      </c>
      <c r="P107" s="106">
        <f>IFERROR(O107/O$28,0)</f>
        <v>0.10066738119285704</v>
      </c>
      <c r="Q107" s="105">
        <f>Q28-Q33-Q46-Q105</f>
        <v>34941.709035869004</v>
      </c>
      <c r="R107" s="106">
        <f>IFERROR(Q107/Q$28,0)</f>
        <v>9.4988106325623017E-2</v>
      </c>
      <c r="S107" s="105">
        <f>S28-S33-S46-S105</f>
        <v>33149.422507715644</v>
      </c>
      <c r="T107" s="106">
        <f>IFERROR(S107/S$28,0)</f>
        <v>8.9223587213777378E-2</v>
      </c>
      <c r="U107" s="105">
        <f>U28-U33-U46-U105</f>
        <v>31285.332331832149</v>
      </c>
      <c r="V107" s="106">
        <f>IFERROR(U107/U$28,0)</f>
        <v>8.3372555181179239E-2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2750</v>
      </c>
      <c r="D111" s="103">
        <f t="shared" ref="D111:D116" si="39">IFERROR(C111/C$28,0)</f>
        <v>0.1</v>
      </c>
      <c r="E111" s="102">
        <f>E59</f>
        <v>3025.0000000000005</v>
      </c>
      <c r="F111" s="103">
        <f t="shared" ref="F111:F116" si="40">IFERROR(E111/E$28,0)</f>
        <v>0.1</v>
      </c>
      <c r="G111" s="102">
        <f>G59</f>
        <v>35000</v>
      </c>
      <c r="H111" s="103">
        <f t="shared" ref="H111:H116" si="41">IFERROR(G111/G$28,0)</f>
        <v>0.1</v>
      </c>
      <c r="I111" s="102">
        <f>I59</f>
        <v>35350</v>
      </c>
      <c r="J111" s="103">
        <f t="shared" ref="J111:J116" si="42">IFERROR(I111/I$28,0)</f>
        <v>0.1</v>
      </c>
      <c r="K111" s="102">
        <f>K59</f>
        <v>35703.5</v>
      </c>
      <c r="L111" s="103">
        <f t="shared" ref="L111:L116" si="43">IFERROR(K111/K$28,0)</f>
        <v>0.1</v>
      </c>
      <c r="M111" s="102">
        <f>M59</f>
        <v>36060.534999999996</v>
      </c>
      <c r="N111" s="103">
        <f t="shared" ref="N111:N116" si="44">IFERROR(M111/M$28,0)</f>
        <v>9.9999999999999992E-2</v>
      </c>
      <c r="O111" s="102">
        <f>O59</f>
        <v>36421.140349999994</v>
      </c>
      <c r="P111" s="103">
        <f t="shared" ref="P111:P116" si="45">IFERROR(O111/O$28,0)</f>
        <v>9.9999999999999992E-2</v>
      </c>
      <c r="Q111" s="102">
        <f>Q59</f>
        <v>36785.351753499992</v>
      </c>
      <c r="R111" s="103">
        <f t="shared" ref="R111:R116" si="46">IFERROR(Q111/Q$28,0)</f>
        <v>9.9999999999999992E-2</v>
      </c>
      <c r="S111" s="102">
        <f>S59</f>
        <v>37153.205271034996</v>
      </c>
      <c r="T111" s="103">
        <f t="shared" ref="T111:T116" si="47">IFERROR(S111/S$28,0)</f>
        <v>0.1</v>
      </c>
      <c r="U111" s="102">
        <f>U59</f>
        <v>37524.73732374535</v>
      </c>
      <c r="V111" s="103">
        <f t="shared" ref="V111:V116" si="48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2750</v>
      </c>
      <c r="D116" s="106">
        <f t="shared" si="39"/>
        <v>0.1</v>
      </c>
      <c r="E116" s="108">
        <f>SUM(E111:E115)</f>
        <v>3025.0000000000005</v>
      </c>
      <c r="F116" s="106">
        <f t="shared" si="40"/>
        <v>0.1</v>
      </c>
      <c r="G116" s="108">
        <f>SUM(G111:G115)</f>
        <v>35000</v>
      </c>
      <c r="H116" s="106">
        <f t="shared" si="41"/>
        <v>0.1</v>
      </c>
      <c r="I116" s="108">
        <f>SUM(I111:I115)</f>
        <v>35350</v>
      </c>
      <c r="J116" s="106">
        <f t="shared" si="42"/>
        <v>0.1</v>
      </c>
      <c r="K116" s="108">
        <f>SUM(K111:K115)</f>
        <v>35703.5</v>
      </c>
      <c r="L116" s="106">
        <f t="shared" si="43"/>
        <v>0.1</v>
      </c>
      <c r="M116" s="108">
        <f>SUM(M111:M115)</f>
        <v>36060.534999999996</v>
      </c>
      <c r="N116" s="106">
        <f t="shared" si="44"/>
        <v>9.9999999999999992E-2</v>
      </c>
      <c r="O116" s="108">
        <f>SUM(O111:O115)</f>
        <v>36421.140349999994</v>
      </c>
      <c r="P116" s="106">
        <f t="shared" si="45"/>
        <v>9.9999999999999992E-2</v>
      </c>
      <c r="Q116" s="108">
        <f>SUM(Q111:Q115)</f>
        <v>36785.351753499992</v>
      </c>
      <c r="R116" s="106">
        <f t="shared" si="46"/>
        <v>9.9999999999999992E-2</v>
      </c>
      <c r="S116" s="108">
        <f>SUM(S111:S115)</f>
        <v>37153.205271034996</v>
      </c>
      <c r="T116" s="106">
        <f t="shared" si="47"/>
        <v>0.1</v>
      </c>
      <c r="U116" s="108">
        <f>SUM(U111:U115)</f>
        <v>37524.73732374535</v>
      </c>
      <c r="V116" s="106">
        <f t="shared" si="48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 t="s">
        <v>448</v>
      </c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0"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6.1093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Half Moon Empanadas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436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/>
      <c r="D8" s="38"/>
      <c r="E8" s="134">
        <f>+C8</f>
        <v>0</v>
      </c>
      <c r="F8" s="38"/>
      <c r="G8" s="134">
        <f>+E8</f>
        <v>0</v>
      </c>
      <c r="H8" s="38"/>
      <c r="I8" s="134">
        <f>+G8</f>
        <v>0</v>
      </c>
      <c r="J8" s="38"/>
      <c r="K8" s="134">
        <f>+I8</f>
        <v>0</v>
      </c>
      <c r="L8" s="38"/>
      <c r="M8" s="134">
        <f>+K8</f>
        <v>0</v>
      </c>
      <c r="N8" s="38"/>
      <c r="O8" s="134">
        <f>+M8</f>
        <v>0</v>
      </c>
      <c r="P8" s="38"/>
      <c r="Q8" s="134">
        <f>+O8</f>
        <v>0</v>
      </c>
      <c r="R8" s="38"/>
      <c r="S8" s="134">
        <f>+Q8</f>
        <v>0</v>
      </c>
      <c r="T8" s="38"/>
      <c r="U8" s="134">
        <f>+S8</f>
        <v>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f>C12*C10*C8</f>
        <v>0</v>
      </c>
      <c r="D14" s="38"/>
      <c r="E14" s="150">
        <f>E12*E10*E8</f>
        <v>0</v>
      </c>
      <c r="F14" s="38"/>
      <c r="G14" s="150">
        <f>G12*G10*G8</f>
        <v>0</v>
      </c>
      <c r="H14" s="38"/>
      <c r="I14" s="150">
        <f>I12*I10*I8</f>
        <v>0</v>
      </c>
      <c r="J14" s="38"/>
      <c r="K14" s="150">
        <f>K12*K10*K8</f>
        <v>0</v>
      </c>
      <c r="L14" s="38"/>
      <c r="M14" s="150">
        <f>M12*M10*M8</f>
        <v>0</v>
      </c>
      <c r="N14" s="38"/>
      <c r="O14" s="150">
        <f>O12*O10*O8</f>
        <v>0</v>
      </c>
      <c r="P14" s="38"/>
      <c r="Q14" s="150">
        <f>Q12*Q10*Q8</f>
        <v>0</v>
      </c>
      <c r="R14" s="38"/>
      <c r="S14" s="150">
        <f>S12*S10*S8</f>
        <v>0</v>
      </c>
      <c r="T14" s="38"/>
      <c r="U14" s="150">
        <f>U12*U10*U8</f>
        <v>0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0</v>
      </c>
      <c r="F19" s="103">
        <f>IFERROR(E19/E$28,0)</f>
        <v>0</v>
      </c>
      <c r="G19" s="246">
        <v>0</v>
      </c>
      <c r="H19" s="103">
        <f>IFERROR(G19/G$28,0)</f>
        <v>0</v>
      </c>
      <c r="I19" s="246">
        <v>0</v>
      </c>
      <c r="J19" s="103">
        <f>IFERROR(I19/I$28,0)</f>
        <v>0</v>
      </c>
      <c r="K19" s="246">
        <v>0</v>
      </c>
      <c r="L19" s="103">
        <f>IFERROR(K19/K$28,0)</f>
        <v>0</v>
      </c>
      <c r="M19" s="246">
        <v>0</v>
      </c>
      <c r="N19" s="103">
        <f>IFERROR(M19/M$28,0)</f>
        <v>0</v>
      </c>
      <c r="O19" s="246">
        <v>0</v>
      </c>
      <c r="P19" s="103">
        <f>IFERROR(O19/O$28,0)</f>
        <v>0</v>
      </c>
      <c r="Q19" s="246">
        <v>0</v>
      </c>
      <c r="R19" s="103">
        <f>IFERROR(Q19/Q$28,0)</f>
        <v>0</v>
      </c>
      <c r="S19" s="246">
        <v>0</v>
      </c>
      <c r="T19" s="103">
        <f>IFERROR(S19/S$28,0)</f>
        <v>0</v>
      </c>
      <c r="U19" s="24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447</v>
      </c>
      <c r="B27" s="50"/>
      <c r="C27" s="137">
        <v>20000</v>
      </c>
      <c r="D27" s="103">
        <f t="shared" si="0"/>
        <v>1</v>
      </c>
      <c r="E27" s="137">
        <v>22000</v>
      </c>
      <c r="F27" s="103">
        <f t="shared" si="1"/>
        <v>1</v>
      </c>
      <c r="G27" s="137">
        <v>22440</v>
      </c>
      <c r="H27" s="103">
        <f t="shared" si="2"/>
        <v>1</v>
      </c>
      <c r="I27" s="137">
        <v>22888.799999999999</v>
      </c>
      <c r="J27" s="103">
        <f t="shared" si="3"/>
        <v>1</v>
      </c>
      <c r="K27" s="137">
        <v>23346.576000000001</v>
      </c>
      <c r="L27" s="103">
        <f t="shared" si="4"/>
        <v>1</v>
      </c>
      <c r="M27" s="137">
        <v>23813.507520000003</v>
      </c>
      <c r="N27" s="103">
        <f t="shared" si="5"/>
        <v>1</v>
      </c>
      <c r="O27" s="137">
        <v>24289.777670400003</v>
      </c>
      <c r="P27" s="103">
        <f t="shared" si="6"/>
        <v>1</v>
      </c>
      <c r="Q27" s="137">
        <v>24775.573223808002</v>
      </c>
      <c r="R27" s="103">
        <f t="shared" si="7"/>
        <v>1</v>
      </c>
      <c r="S27" s="137">
        <v>25271.084688284162</v>
      </c>
      <c r="T27" s="103">
        <f t="shared" si="8"/>
        <v>1</v>
      </c>
      <c r="U27" s="137">
        <v>25776.506382049844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20000</v>
      </c>
      <c r="D28" s="106">
        <f t="shared" si="0"/>
        <v>1</v>
      </c>
      <c r="E28" s="105">
        <f>SUM(E19:E27)</f>
        <v>22000</v>
      </c>
      <c r="F28" s="106">
        <f t="shared" si="1"/>
        <v>1</v>
      </c>
      <c r="G28" s="105">
        <f>SUM(G19:G27)</f>
        <v>22440</v>
      </c>
      <c r="H28" s="106">
        <f t="shared" si="2"/>
        <v>1</v>
      </c>
      <c r="I28" s="105">
        <f>SUM(I19:I27)</f>
        <v>22888.799999999999</v>
      </c>
      <c r="J28" s="106">
        <f t="shared" si="3"/>
        <v>1</v>
      </c>
      <c r="K28" s="105">
        <f>SUM(K19:K27)</f>
        <v>23346.576000000001</v>
      </c>
      <c r="L28" s="106">
        <f t="shared" si="4"/>
        <v>1</v>
      </c>
      <c r="M28" s="105">
        <f>SUM(M19:M27)</f>
        <v>23813.507520000003</v>
      </c>
      <c r="N28" s="106">
        <f t="shared" si="5"/>
        <v>1</v>
      </c>
      <c r="O28" s="105">
        <f>SUM(O19:O27)</f>
        <v>24289.777670400003</v>
      </c>
      <c r="P28" s="106">
        <f t="shared" si="6"/>
        <v>1</v>
      </c>
      <c r="Q28" s="105">
        <f>SUM(Q19:Q27)</f>
        <v>24775.573223808002</v>
      </c>
      <c r="R28" s="106">
        <f t="shared" si="7"/>
        <v>1</v>
      </c>
      <c r="S28" s="105">
        <f>SUM(S19:S27)</f>
        <v>25271.084688284162</v>
      </c>
      <c r="T28" s="106">
        <f t="shared" si="8"/>
        <v>1</v>
      </c>
      <c r="U28" s="105">
        <f>SUM(U19:U27)</f>
        <v>25776.506382049844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83" si="20">IFERROR(C52/C$28,0)</f>
        <v>0</v>
      </c>
      <c r="E52" s="216">
        <v>0</v>
      </c>
      <c r="F52" s="103">
        <f t="shared" ref="F52:F105" si="21">IFERROR(E52/E$28,0)</f>
        <v>0</v>
      </c>
      <c r="G52" s="216">
        <v>0</v>
      </c>
      <c r="H52" s="103">
        <f t="shared" ref="H52:H105" si="22">IFERROR(G52/G$28,0)</f>
        <v>0</v>
      </c>
      <c r="I52" s="216">
        <v>0</v>
      </c>
      <c r="J52" s="103">
        <f t="shared" ref="J52:J105" si="23">IFERROR(I52/I$28,0)</f>
        <v>0</v>
      </c>
      <c r="K52" s="216">
        <v>0</v>
      </c>
      <c r="L52" s="103">
        <f t="shared" ref="L52:L105" si="24">IFERROR(K52/K$28,0)</f>
        <v>0</v>
      </c>
      <c r="M52" s="216">
        <v>0</v>
      </c>
      <c r="N52" s="103">
        <f t="shared" ref="N52:N105" si="25">IFERROR(M52/M$28,0)</f>
        <v>0</v>
      </c>
      <c r="O52" s="216">
        <v>0</v>
      </c>
      <c r="P52" s="103">
        <f t="shared" ref="P52:P105" si="26">IFERROR(O52/O$28,0)</f>
        <v>0</v>
      </c>
      <c r="Q52" s="216">
        <v>0</v>
      </c>
      <c r="R52" s="103">
        <f t="shared" ref="R52:R105" si="27">IFERROR(Q52/Q$28,0)</f>
        <v>0</v>
      </c>
      <c r="S52" s="216">
        <v>0</v>
      </c>
      <c r="T52" s="103">
        <f t="shared" ref="T52:T105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>
        <v>0</v>
      </c>
      <c r="H55" s="103">
        <f t="shared" si="22"/>
        <v>0</v>
      </c>
      <c r="I55" s="216">
        <v>0</v>
      </c>
      <c r="J55" s="103">
        <f t="shared" si="23"/>
        <v>0</v>
      </c>
      <c r="K55" s="216">
        <v>0</v>
      </c>
      <c r="L55" s="103">
        <f t="shared" si="24"/>
        <v>0</v>
      </c>
      <c r="M55" s="216">
        <v>0</v>
      </c>
      <c r="N55" s="103">
        <f t="shared" si="25"/>
        <v>0</v>
      </c>
      <c r="O55" s="216">
        <v>0</v>
      </c>
      <c r="P55" s="103">
        <f t="shared" si="26"/>
        <v>0</v>
      </c>
      <c r="Q55" s="216">
        <v>0</v>
      </c>
      <c r="R55" s="103">
        <f t="shared" si="27"/>
        <v>0</v>
      </c>
      <c r="S55" s="216">
        <v>0</v>
      </c>
      <c r="T55" s="103">
        <f t="shared" si="28"/>
        <v>0</v>
      </c>
      <c r="U55" s="216">
        <v>0</v>
      </c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2000</v>
      </c>
      <c r="D59" s="103">
        <f t="shared" si="20"/>
        <v>0.1</v>
      </c>
      <c r="E59" s="216">
        <v>2200</v>
      </c>
      <c r="F59" s="103">
        <f t="shared" si="21"/>
        <v>0.1</v>
      </c>
      <c r="G59" s="216">
        <v>2244</v>
      </c>
      <c r="H59" s="103">
        <f t="shared" si="22"/>
        <v>0.1</v>
      </c>
      <c r="I59" s="216">
        <v>2288.88</v>
      </c>
      <c r="J59" s="103">
        <f t="shared" si="23"/>
        <v>0.1</v>
      </c>
      <c r="K59" s="216">
        <v>2334.6576</v>
      </c>
      <c r="L59" s="103">
        <f t="shared" si="24"/>
        <v>9.9999999999999992E-2</v>
      </c>
      <c r="M59" s="216">
        <v>2381.3507520000003</v>
      </c>
      <c r="N59" s="103">
        <f t="shared" si="25"/>
        <v>0.1</v>
      </c>
      <c r="O59" s="216">
        <v>2428.9777670400003</v>
      </c>
      <c r="P59" s="103">
        <f t="shared" si="26"/>
        <v>0.1</v>
      </c>
      <c r="Q59" s="216">
        <v>2477.5573223808005</v>
      </c>
      <c r="R59" s="103">
        <f t="shared" si="27"/>
        <v>0.10000000000000002</v>
      </c>
      <c r="S59" s="216">
        <v>2527.1084688284163</v>
      </c>
      <c r="T59" s="103">
        <f t="shared" si="28"/>
        <v>0.1</v>
      </c>
      <c r="U59" s="216">
        <v>2577.6506382049847</v>
      </c>
      <c r="V59" s="103">
        <f t="shared" si="29"/>
        <v>0.10000000000000002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ref="D84:D105" si="30">IFERROR(C84/C$28,0)</f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3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30"/>
        <v>0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3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30"/>
        <v>0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3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30"/>
        <v>0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3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30"/>
        <v>0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3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3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3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3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30"/>
        <v>0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30"/>
        <v>0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3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3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3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3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3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3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2000</v>
      </c>
      <c r="D105" s="106">
        <f t="shared" si="30"/>
        <v>0.1</v>
      </c>
      <c r="E105" s="105">
        <f>SUM(E52:E104)</f>
        <v>2200</v>
      </c>
      <c r="F105" s="106">
        <f t="shared" si="21"/>
        <v>0.1</v>
      </c>
      <c r="G105" s="105">
        <f>SUM(G52:G104)</f>
        <v>2244</v>
      </c>
      <c r="H105" s="106">
        <f t="shared" si="22"/>
        <v>0.1</v>
      </c>
      <c r="I105" s="105">
        <f>SUM(I52:I104)</f>
        <v>2288.88</v>
      </c>
      <c r="J105" s="106">
        <f t="shared" si="23"/>
        <v>0.1</v>
      </c>
      <c r="K105" s="105">
        <f>SUM(K52:K104)</f>
        <v>2334.6576</v>
      </c>
      <c r="L105" s="106">
        <f t="shared" si="24"/>
        <v>9.9999999999999992E-2</v>
      </c>
      <c r="M105" s="105">
        <f>SUM(M52:M104)</f>
        <v>2381.3507520000003</v>
      </c>
      <c r="N105" s="106">
        <f t="shared" si="25"/>
        <v>0.1</v>
      </c>
      <c r="O105" s="105">
        <f>SUM(O52:O104)</f>
        <v>2428.9777670400003</v>
      </c>
      <c r="P105" s="106">
        <f t="shared" si="26"/>
        <v>0.1</v>
      </c>
      <c r="Q105" s="105">
        <f>SUM(Q52:Q104)</f>
        <v>2477.5573223808005</v>
      </c>
      <c r="R105" s="106">
        <f t="shared" si="27"/>
        <v>0.10000000000000002</v>
      </c>
      <c r="S105" s="105">
        <f>SUM(S52:S104)</f>
        <v>2527.1084688284163</v>
      </c>
      <c r="T105" s="106">
        <f t="shared" si="28"/>
        <v>0.1</v>
      </c>
      <c r="U105" s="105">
        <f>SUM(U52:U104)</f>
        <v>2577.6506382049847</v>
      </c>
      <c r="V105" s="106">
        <f t="shared" si="29"/>
        <v>0.10000000000000002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18000</v>
      </c>
      <c r="D107" s="106">
        <f>IFERROR(C107/C$28,0)</f>
        <v>0.9</v>
      </c>
      <c r="E107" s="105">
        <f>E28-E33-E46-E105</f>
        <v>19800</v>
      </c>
      <c r="F107" s="106">
        <f>IFERROR(E107/E$28,0)</f>
        <v>0.9</v>
      </c>
      <c r="G107" s="105">
        <f>G28-G33-G46-G105</f>
        <v>20196</v>
      </c>
      <c r="H107" s="106">
        <f>IFERROR(G107/G$28,0)</f>
        <v>0.9</v>
      </c>
      <c r="I107" s="105">
        <f>I28-I33-I46-I105</f>
        <v>20599.919999999998</v>
      </c>
      <c r="J107" s="106">
        <f>IFERROR(I107/I$28,0)</f>
        <v>0.89999999999999991</v>
      </c>
      <c r="K107" s="105">
        <f>K28-K33-K46-K105</f>
        <v>21011.918400000002</v>
      </c>
      <c r="L107" s="106">
        <f>IFERROR(K107/K$28,0)</f>
        <v>0.9</v>
      </c>
      <c r="M107" s="105">
        <f>M28-M33-M46-M105</f>
        <v>21432.156768000001</v>
      </c>
      <c r="N107" s="106">
        <f>IFERROR(M107/M$28,0)</f>
        <v>0.89999999999999991</v>
      </c>
      <c r="O107" s="105">
        <f>O28-O33-O46-O105</f>
        <v>21860.799903360003</v>
      </c>
      <c r="P107" s="106">
        <f>IFERROR(O107/O$28,0)</f>
        <v>0.9</v>
      </c>
      <c r="Q107" s="105">
        <f>Q28-Q33-Q46-Q105</f>
        <v>22298.015901427199</v>
      </c>
      <c r="R107" s="106">
        <f>IFERROR(Q107/Q$28,0)</f>
        <v>0.89999999999999991</v>
      </c>
      <c r="S107" s="105">
        <f>S28-S33-S46-S105</f>
        <v>22743.976219455744</v>
      </c>
      <c r="T107" s="106">
        <f>IFERROR(S107/S$28,0)</f>
        <v>0.89999999999999991</v>
      </c>
      <c r="U107" s="105">
        <f>U28-U33-U46-U105</f>
        <v>23198.855743844859</v>
      </c>
      <c r="V107" s="106">
        <f>IFERROR(U107/U$28,0)</f>
        <v>0.9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2000</v>
      </c>
      <c r="D111" s="103">
        <f t="shared" ref="D111:D116" si="31">IFERROR(C111/C$28,0)</f>
        <v>0.1</v>
      </c>
      <c r="E111" s="102">
        <f>E59</f>
        <v>2200</v>
      </c>
      <c r="F111" s="103">
        <f t="shared" ref="F111:F116" si="32">IFERROR(E111/E$28,0)</f>
        <v>0.1</v>
      </c>
      <c r="G111" s="102">
        <f>G59</f>
        <v>2244</v>
      </c>
      <c r="H111" s="103">
        <f t="shared" ref="H111:H116" si="33">IFERROR(G111/G$28,0)</f>
        <v>0.1</v>
      </c>
      <c r="I111" s="102">
        <f>I59</f>
        <v>2288.88</v>
      </c>
      <c r="J111" s="103">
        <f t="shared" ref="J111:J116" si="34">IFERROR(I111/I$28,0)</f>
        <v>0.1</v>
      </c>
      <c r="K111" s="102">
        <f>K59</f>
        <v>2334.6576</v>
      </c>
      <c r="L111" s="103">
        <f t="shared" ref="L111:L116" si="35">IFERROR(K111/K$28,0)</f>
        <v>9.9999999999999992E-2</v>
      </c>
      <c r="M111" s="102">
        <f>M59</f>
        <v>2381.3507520000003</v>
      </c>
      <c r="N111" s="103">
        <f t="shared" ref="N111:N116" si="36">IFERROR(M111/M$28,0)</f>
        <v>0.1</v>
      </c>
      <c r="O111" s="102">
        <f>O59</f>
        <v>2428.9777670400003</v>
      </c>
      <c r="P111" s="103">
        <f t="shared" ref="P111:P116" si="37">IFERROR(O111/O$28,0)</f>
        <v>0.1</v>
      </c>
      <c r="Q111" s="102">
        <f>Q59</f>
        <v>2477.5573223808005</v>
      </c>
      <c r="R111" s="103">
        <f t="shared" ref="R111:R116" si="38">IFERROR(Q111/Q$28,0)</f>
        <v>0.10000000000000002</v>
      </c>
      <c r="S111" s="102">
        <f>S59</f>
        <v>2527.1084688284163</v>
      </c>
      <c r="T111" s="103">
        <f t="shared" ref="T111:T116" si="39">IFERROR(S111/S$28,0)</f>
        <v>0.1</v>
      </c>
      <c r="U111" s="102">
        <f>U59</f>
        <v>2577.6506382049847</v>
      </c>
      <c r="V111" s="103">
        <f t="shared" ref="V111:V116" si="40">IFERROR(U111/U$28,0)</f>
        <v>0.10000000000000002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2000</v>
      </c>
      <c r="D116" s="106">
        <f t="shared" si="31"/>
        <v>0.1</v>
      </c>
      <c r="E116" s="108">
        <f>SUM(E111:E115)</f>
        <v>2200</v>
      </c>
      <c r="F116" s="106">
        <f t="shared" si="32"/>
        <v>0.1</v>
      </c>
      <c r="G116" s="108">
        <f>SUM(G111:G115)</f>
        <v>2244</v>
      </c>
      <c r="H116" s="106">
        <f t="shared" si="33"/>
        <v>0.1</v>
      </c>
      <c r="I116" s="108">
        <f>SUM(I111:I115)</f>
        <v>2288.88</v>
      </c>
      <c r="J116" s="106">
        <f t="shared" si="34"/>
        <v>0.1</v>
      </c>
      <c r="K116" s="108">
        <f>SUM(K111:K115)</f>
        <v>2334.6576</v>
      </c>
      <c r="L116" s="106">
        <f t="shared" si="35"/>
        <v>9.9999999999999992E-2</v>
      </c>
      <c r="M116" s="108">
        <f>SUM(M111:M115)</f>
        <v>2381.3507520000003</v>
      </c>
      <c r="N116" s="106">
        <f t="shared" si="36"/>
        <v>0.1</v>
      </c>
      <c r="O116" s="108">
        <f>SUM(O111:O115)</f>
        <v>2428.9777670400003</v>
      </c>
      <c r="P116" s="106">
        <f t="shared" si="37"/>
        <v>0.1</v>
      </c>
      <c r="Q116" s="108">
        <f>SUM(Q111:Q115)</f>
        <v>2477.5573223808005</v>
      </c>
      <c r="R116" s="106">
        <f t="shared" si="38"/>
        <v>0.10000000000000002</v>
      </c>
      <c r="S116" s="108">
        <f>SUM(S111:S115)</f>
        <v>2527.1084688284163</v>
      </c>
      <c r="T116" s="106">
        <f t="shared" si="39"/>
        <v>0.1</v>
      </c>
      <c r="U116" s="108">
        <f>SUM(U111:U115)</f>
        <v>2577.6506382049847</v>
      </c>
      <c r="V116" s="106">
        <f t="shared" si="40"/>
        <v>0.10000000000000002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"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450</v>
      </c>
      <c r="H2" s="47"/>
      <c r="I2" s="47"/>
      <c r="J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 xml:space="preserve">Athletic training table </v>
      </c>
      <c r="H3" s="141"/>
      <c r="I3" s="141"/>
      <c r="J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J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f>+C8</f>
        <v>190</v>
      </c>
      <c r="F8" s="38"/>
      <c r="G8" s="134">
        <f>+E8</f>
        <v>190</v>
      </c>
      <c r="H8" s="38"/>
      <c r="I8" s="134">
        <f>+G8</f>
        <v>190</v>
      </c>
      <c r="J8" s="38"/>
      <c r="K8" s="134">
        <f>+I8</f>
        <v>190</v>
      </c>
      <c r="L8" s="38"/>
      <c r="M8" s="134">
        <f>+K8</f>
        <v>190</v>
      </c>
      <c r="N8" s="38"/>
      <c r="O8" s="134">
        <f>+M8</f>
        <v>190</v>
      </c>
      <c r="P8" s="38"/>
      <c r="Q8" s="134">
        <f>+O8</f>
        <v>190</v>
      </c>
      <c r="R8" s="38"/>
      <c r="S8" s="134">
        <f>+Q8</f>
        <v>190</v>
      </c>
      <c r="T8" s="38"/>
      <c r="U8" s="134">
        <f>+S8</f>
        <v>190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f>C12*C10*C8</f>
        <v>0</v>
      </c>
      <c r="D14" s="38"/>
      <c r="E14" s="243">
        <v>600000</v>
      </c>
      <c r="F14" s="245"/>
      <c r="G14" s="243">
        <f>+E14*1.02</f>
        <v>612000</v>
      </c>
      <c r="H14" s="245"/>
      <c r="I14" s="243">
        <f>+G14*1.02</f>
        <v>624240</v>
      </c>
      <c r="J14" s="245"/>
      <c r="K14" s="243">
        <f>+I14*1.02</f>
        <v>636724.80000000005</v>
      </c>
      <c r="L14" s="245"/>
      <c r="M14" s="243">
        <f>+K14*1.02</f>
        <v>649459.29600000009</v>
      </c>
      <c r="N14" s="245"/>
      <c r="O14" s="243">
        <f>+M14*1.02</f>
        <v>662448.48192000005</v>
      </c>
      <c r="P14" s="245"/>
      <c r="Q14" s="243">
        <f>+O14*1.02</f>
        <v>675697.45155840006</v>
      </c>
      <c r="R14" s="245"/>
      <c r="S14" s="243">
        <f>+Q14*1.02</f>
        <v>689211.40058956807</v>
      </c>
      <c r="T14" s="245"/>
      <c r="U14" s="243">
        <f>+S14*1.02</f>
        <v>702995.62860135944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280379.99999999994</v>
      </c>
      <c r="F19" s="103">
        <f>IFERROR(E19/E$28,0)</f>
        <v>0.46729999999999988</v>
      </c>
      <c r="G19" s="246">
        <v>285987.59999999992</v>
      </c>
      <c r="H19" s="103">
        <f>IFERROR(G19/G$28,0)</f>
        <v>0.46729999999999988</v>
      </c>
      <c r="I19" s="246">
        <v>291707.3519999999</v>
      </c>
      <c r="J19" s="103">
        <f>IFERROR(I19/I$28,0)</f>
        <v>0.46729999999999983</v>
      </c>
      <c r="K19" s="246">
        <v>297541.49903999991</v>
      </c>
      <c r="L19" s="103">
        <f>IFERROR(K19/K$28,0)</f>
        <v>0.46729999999999983</v>
      </c>
      <c r="M19" s="246">
        <v>303492.32902079995</v>
      </c>
      <c r="N19" s="103">
        <f>IFERROR(M19/M$28,0)</f>
        <v>0.46729999999999988</v>
      </c>
      <c r="O19" s="246">
        <v>309562.17560121592</v>
      </c>
      <c r="P19" s="103">
        <f>IFERROR(O19/O$28,0)</f>
        <v>0.46729999999999983</v>
      </c>
      <c r="Q19" s="246">
        <v>315753.41911324026</v>
      </c>
      <c r="R19" s="103">
        <f>IFERROR(Q19/Q$28,0)</f>
        <v>0.46729999999999988</v>
      </c>
      <c r="S19" s="246">
        <v>322068.48749550508</v>
      </c>
      <c r="T19" s="103">
        <f>IFERROR(S19/S$28,0)</f>
        <v>0.46729999999999988</v>
      </c>
      <c r="U19" s="246">
        <v>328509.85724541516</v>
      </c>
      <c r="V19" s="103">
        <f>IFERROR(U19/U$28,0)</f>
        <v>0.46729999999999983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319620.00000000006</v>
      </c>
      <c r="F20" s="103">
        <f>IFERROR(E20/E$28,0)</f>
        <v>0.53270000000000006</v>
      </c>
      <c r="G20" s="136">
        <v>326012.40000000008</v>
      </c>
      <c r="H20" s="103">
        <f>IFERROR(G20/G$28,0)</f>
        <v>0.53270000000000017</v>
      </c>
      <c r="I20" s="136">
        <v>332532.6480000001</v>
      </c>
      <c r="J20" s="103">
        <f>IFERROR(I20/I$28,0)</f>
        <v>0.53270000000000017</v>
      </c>
      <c r="K20" s="136">
        <v>339183.30096000014</v>
      </c>
      <c r="L20" s="103">
        <f>IFERROR(K20/K$28,0)</f>
        <v>0.53270000000000017</v>
      </c>
      <c r="M20" s="136">
        <v>345966.96697920014</v>
      </c>
      <c r="N20" s="103">
        <f>IFERROR(M20/M$28,0)</f>
        <v>0.53270000000000017</v>
      </c>
      <c r="O20" s="136">
        <v>352886.30631878413</v>
      </c>
      <c r="P20" s="103">
        <f>IFERROR(O20/O$28,0)</f>
        <v>0.53270000000000017</v>
      </c>
      <c r="Q20" s="136">
        <v>359944.0324451598</v>
      </c>
      <c r="R20" s="103">
        <f>IFERROR(Q20/Q$28,0)</f>
        <v>0.53270000000000017</v>
      </c>
      <c r="S20" s="136">
        <v>367142.913094063</v>
      </c>
      <c r="T20" s="103">
        <f>IFERROR(S20/S$28,0)</f>
        <v>0.53270000000000017</v>
      </c>
      <c r="U20" s="136">
        <v>374485.77135594428</v>
      </c>
      <c r="V20" s="103">
        <f>IFERROR(U20/U$28,0)</f>
        <v>0.53270000000000017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600000</v>
      </c>
      <c r="F28" s="106">
        <f t="shared" si="1"/>
        <v>1</v>
      </c>
      <c r="G28" s="105">
        <f>SUM(G19:G27)</f>
        <v>612000</v>
      </c>
      <c r="H28" s="106">
        <f t="shared" si="2"/>
        <v>1</v>
      </c>
      <c r="I28" s="105">
        <f>SUM(I19:I27)</f>
        <v>624240</v>
      </c>
      <c r="J28" s="106">
        <f t="shared" si="3"/>
        <v>1</v>
      </c>
      <c r="K28" s="105">
        <f>SUM(K19:K27)</f>
        <v>636724.80000000005</v>
      </c>
      <c r="L28" s="106">
        <f t="shared" si="4"/>
        <v>1</v>
      </c>
      <c r="M28" s="105">
        <f>SUM(M19:M27)</f>
        <v>649459.29600000009</v>
      </c>
      <c r="N28" s="106">
        <f t="shared" si="5"/>
        <v>1</v>
      </c>
      <c r="O28" s="105">
        <f>SUM(O19:O27)</f>
        <v>662448.48192000005</v>
      </c>
      <c r="P28" s="106">
        <f t="shared" si="6"/>
        <v>1</v>
      </c>
      <c r="Q28" s="105">
        <f>SUM(Q19:Q27)</f>
        <v>675697.45155840006</v>
      </c>
      <c r="R28" s="106">
        <f t="shared" si="7"/>
        <v>1</v>
      </c>
      <c r="S28" s="105">
        <f>SUM(S19:S27)</f>
        <v>689211.40058956807</v>
      </c>
      <c r="T28" s="106">
        <f t="shared" si="8"/>
        <v>1</v>
      </c>
      <c r="U28" s="105">
        <f>SUM(U19:U27)</f>
        <v>702995.62860135944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210000</v>
      </c>
      <c r="F31" s="103">
        <f>IFERROR(E31/E$28,0)</f>
        <v>0.35</v>
      </c>
      <c r="G31" s="216">
        <v>214200</v>
      </c>
      <c r="H31" s="103">
        <f>IFERROR(G31/G$28,0)</f>
        <v>0.35</v>
      </c>
      <c r="I31" s="216">
        <v>218484</v>
      </c>
      <c r="J31" s="103">
        <f>IFERROR(I31/I$28,0)</f>
        <v>0.35</v>
      </c>
      <c r="K31" s="216">
        <v>222853.68</v>
      </c>
      <c r="L31" s="103">
        <f>IFERROR(K31/K$28,0)</f>
        <v>0.35</v>
      </c>
      <c r="M31" s="216">
        <v>227310.75360000003</v>
      </c>
      <c r="N31" s="103">
        <f>IFERROR(M31/M$28,0)</f>
        <v>0.35</v>
      </c>
      <c r="O31" s="216">
        <v>231856.96867199999</v>
      </c>
      <c r="P31" s="103">
        <f>IFERROR(O31/O$28,0)</f>
        <v>0.35</v>
      </c>
      <c r="Q31" s="216">
        <v>236494.10804543999</v>
      </c>
      <c r="R31" s="103">
        <f>IFERROR(Q31/Q$28,0)</f>
        <v>0.35</v>
      </c>
      <c r="S31" s="216">
        <v>241223.9902063488</v>
      </c>
      <c r="T31" s="103">
        <f>IFERROR(S31/S$28,0)</f>
        <v>0.35</v>
      </c>
      <c r="U31" s="216">
        <v>246048.47001047578</v>
      </c>
      <c r="V31" s="103">
        <f>IFERROR(U31/U$28,0)</f>
        <v>0.35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210000</v>
      </c>
      <c r="F33" s="106">
        <f>IFERROR(E33/E$28,0)</f>
        <v>0.35</v>
      </c>
      <c r="G33" s="105">
        <f>SUM(G31:G32)</f>
        <v>214200</v>
      </c>
      <c r="H33" s="106">
        <f>IFERROR(G33/G$28,0)</f>
        <v>0.35</v>
      </c>
      <c r="I33" s="105">
        <f>SUM(I31:I32)</f>
        <v>218484</v>
      </c>
      <c r="J33" s="106">
        <f>IFERROR(I33/I$28,0)</f>
        <v>0.35</v>
      </c>
      <c r="K33" s="105">
        <f>SUM(K31:K32)</f>
        <v>222853.68</v>
      </c>
      <c r="L33" s="106">
        <f>IFERROR(K33/K$28,0)</f>
        <v>0.35</v>
      </c>
      <c r="M33" s="105">
        <f>SUM(M31:M32)</f>
        <v>227310.75360000003</v>
      </c>
      <c r="N33" s="106">
        <f>IFERROR(M33/M$28,0)</f>
        <v>0.35</v>
      </c>
      <c r="O33" s="105">
        <f>SUM(O31:O32)</f>
        <v>231856.96867199999</v>
      </c>
      <c r="P33" s="106">
        <f>IFERROR(O33/O$28,0)</f>
        <v>0.35</v>
      </c>
      <c r="Q33" s="105">
        <f>SUM(Q31:Q32)</f>
        <v>236494.10804543999</v>
      </c>
      <c r="R33" s="106">
        <f>IFERROR(Q33/Q$28,0)</f>
        <v>0.35</v>
      </c>
      <c r="S33" s="105">
        <f>SUM(S31:S32)</f>
        <v>241223.9902063488</v>
      </c>
      <c r="T33" s="106">
        <f>IFERROR(S33/S$28,0)</f>
        <v>0.35</v>
      </c>
      <c r="U33" s="105">
        <f>SUM(U31:U32)</f>
        <v>246048.47001047578</v>
      </c>
      <c r="V33" s="106">
        <f>IFERROR(U33/U$28,0)</f>
        <v>0.35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>
        <v>55000</v>
      </c>
      <c r="F36" s="103">
        <f t="shared" ref="F36:F46" si="11">IFERROR(E36/E$28,0)</f>
        <v>9.166666666666666E-2</v>
      </c>
      <c r="G36" s="216">
        <v>56374.999999999993</v>
      </c>
      <c r="H36" s="103">
        <f t="shared" ref="H36:H46" si="12">IFERROR(G36/G$28,0)</f>
        <v>9.2116013071895417E-2</v>
      </c>
      <c r="I36" s="216">
        <v>57784.374999999985</v>
      </c>
      <c r="J36" s="103">
        <f t="shared" ref="J36:J46" si="13">IFERROR(I36/I$28,0)</f>
        <v>9.2567562155581165E-2</v>
      </c>
      <c r="K36" s="216">
        <v>59228.984374999978</v>
      </c>
      <c r="L36" s="103">
        <f t="shared" ref="L36:L46" si="14">IFERROR(K36/K$28,0)</f>
        <v>9.3021324715167331E-2</v>
      </c>
      <c r="M36" s="216">
        <v>60709.708984374971</v>
      </c>
      <c r="N36" s="103">
        <f t="shared" ref="N36:N46" si="15">IFERROR(M36/M$28,0)</f>
        <v>9.3477311601025972E-2</v>
      </c>
      <c r="O36" s="216">
        <v>62227.451708984343</v>
      </c>
      <c r="P36" s="103">
        <f t="shared" ref="P36:P46" si="16">IFERROR(O36/O$28,0)</f>
        <v>9.3935533716717284E-2</v>
      </c>
      <c r="Q36" s="216">
        <v>63783.138001708947</v>
      </c>
      <c r="R36" s="103">
        <f t="shared" ref="R36:R46" si="17">IFERROR(Q36/Q$28,0)</f>
        <v>9.4396002019250205E-2</v>
      </c>
      <c r="S36" s="216">
        <v>65377.716451751665</v>
      </c>
      <c r="T36" s="103">
        <f t="shared" ref="T36:T46" si="18">IFERROR(S36/S$28,0)</f>
        <v>9.4858727519344557E-2</v>
      </c>
      <c r="U36" s="216">
        <v>67012.159363045444</v>
      </c>
      <c r="V36" s="103">
        <f t="shared" ref="V36:V46" si="19">IFERROR(U36/U$28,0)</f>
        <v>9.5323721281694265E-2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76000</v>
      </c>
      <c r="F37" s="103">
        <f t="shared" si="11"/>
        <v>0.12666666666666668</v>
      </c>
      <c r="G37" s="216">
        <v>78660</v>
      </c>
      <c r="H37" s="103">
        <f t="shared" si="12"/>
        <v>0.12852941176470589</v>
      </c>
      <c r="I37" s="216">
        <v>81177.119999999995</v>
      </c>
      <c r="J37" s="103">
        <f t="shared" si="13"/>
        <v>0.13004152249134948</v>
      </c>
      <c r="K37" s="216">
        <v>83206.547999999995</v>
      </c>
      <c r="L37" s="103">
        <f t="shared" si="14"/>
        <v>0.13067898093493452</v>
      </c>
      <c r="M37" s="216">
        <v>85286.711699999985</v>
      </c>
      <c r="N37" s="103">
        <f t="shared" si="15"/>
        <v>0.13131956417481161</v>
      </c>
      <c r="O37" s="216">
        <v>87418.879492499982</v>
      </c>
      <c r="P37" s="103">
        <f t="shared" si="16"/>
        <v>0.13196328752860972</v>
      </c>
      <c r="Q37" s="216">
        <v>89604.351479812467</v>
      </c>
      <c r="R37" s="103">
        <f t="shared" si="17"/>
        <v>0.13261016638904405</v>
      </c>
      <c r="S37" s="216">
        <v>91844.460266807771</v>
      </c>
      <c r="T37" s="103">
        <f t="shared" si="18"/>
        <v>0.13326021622428447</v>
      </c>
      <c r="U37" s="216">
        <v>94140.571773477961</v>
      </c>
      <c r="V37" s="103">
        <f t="shared" si="19"/>
        <v>0.13391345257832507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52000</v>
      </c>
      <c r="F38" s="103">
        <f t="shared" si="11"/>
        <v>8.666666666666667E-2</v>
      </c>
      <c r="G38" s="216">
        <v>33819.999999999993</v>
      </c>
      <c r="H38" s="103">
        <f t="shared" si="12"/>
        <v>5.5261437908496719E-2</v>
      </c>
      <c r="I38" s="216">
        <v>34902.239999999991</v>
      </c>
      <c r="J38" s="103">
        <f t="shared" si="13"/>
        <v>5.5911572472126088E-2</v>
      </c>
      <c r="K38" s="216">
        <v>35774.795999999988</v>
      </c>
      <c r="L38" s="103">
        <f t="shared" si="14"/>
        <v>5.6185648807773755E-2</v>
      </c>
      <c r="M38" s="216">
        <v>36669.165899999985</v>
      </c>
      <c r="N38" s="103">
        <f t="shared" si="15"/>
        <v>5.6461068654870682E-2</v>
      </c>
      <c r="O38" s="216">
        <v>37585.89504749998</v>
      </c>
      <c r="P38" s="103">
        <f t="shared" si="16"/>
        <v>5.6737838599257302E-2</v>
      </c>
      <c r="Q38" s="216">
        <v>38525.542423687475</v>
      </c>
      <c r="R38" s="103">
        <f t="shared" si="17"/>
        <v>5.7015965259057576E-2</v>
      </c>
      <c r="S38" s="216">
        <v>39488.680984279657</v>
      </c>
      <c r="T38" s="103">
        <f t="shared" si="18"/>
        <v>5.729545528483726E-2</v>
      </c>
      <c r="U38" s="216">
        <v>40475.898008886645</v>
      </c>
      <c r="V38" s="103">
        <f t="shared" si="19"/>
        <v>5.7576315359762924E-2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20000</v>
      </c>
      <c r="F39" s="103">
        <f t="shared" si="11"/>
        <v>3.3333333333333333E-2</v>
      </c>
      <c r="G39" s="216">
        <v>20700</v>
      </c>
      <c r="H39" s="103">
        <f t="shared" si="12"/>
        <v>3.3823529411764704E-2</v>
      </c>
      <c r="I39" s="216">
        <v>21362.400000000001</v>
      </c>
      <c r="J39" s="103">
        <f t="shared" si="13"/>
        <v>3.4221453287197237E-2</v>
      </c>
      <c r="K39" s="216">
        <v>21896.46</v>
      </c>
      <c r="L39" s="103">
        <f t="shared" si="14"/>
        <v>3.4389205509193291E-2</v>
      </c>
      <c r="M39" s="216">
        <v>22443.871499999997</v>
      </c>
      <c r="N39" s="103">
        <f t="shared" si="15"/>
        <v>3.4557780046003059E-2</v>
      </c>
      <c r="O39" s="216">
        <v>23004.968287499996</v>
      </c>
      <c r="P39" s="103">
        <f t="shared" si="16"/>
        <v>3.4727180928581507E-2</v>
      </c>
      <c r="Q39" s="216">
        <v>23580.092494687495</v>
      </c>
      <c r="R39" s="103">
        <f t="shared" si="17"/>
        <v>3.4897412207643176E-2</v>
      </c>
      <c r="S39" s="216">
        <v>24169.59480705468</v>
      </c>
      <c r="T39" s="103">
        <f t="shared" si="18"/>
        <v>3.5068477953759072E-2</v>
      </c>
      <c r="U39" s="216">
        <v>24773.834677231043</v>
      </c>
      <c r="V39" s="103">
        <f t="shared" si="19"/>
        <v>3.5240382257453962E-2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216">
        <v>6820</v>
      </c>
      <c r="F40" s="103">
        <f t="shared" si="11"/>
        <v>1.1366666666666667E-2</v>
      </c>
      <c r="G40" s="216">
        <v>6990.4999999999991</v>
      </c>
      <c r="H40" s="103">
        <f t="shared" si="12"/>
        <v>1.1422385620915031E-2</v>
      </c>
      <c r="I40" s="216">
        <v>7165.262499999998</v>
      </c>
      <c r="J40" s="103">
        <f t="shared" si="13"/>
        <v>1.1478377707292063E-2</v>
      </c>
      <c r="K40" s="216">
        <v>7344.3940624999968</v>
      </c>
      <c r="L40" s="103">
        <f t="shared" si="14"/>
        <v>1.1534644264680748E-2</v>
      </c>
      <c r="M40" s="216">
        <v>7528.0039140624967</v>
      </c>
      <c r="N40" s="103">
        <f t="shared" si="15"/>
        <v>1.1591186638527222E-2</v>
      </c>
      <c r="O40" s="216">
        <v>7716.2040119140584</v>
      </c>
      <c r="P40" s="103">
        <f t="shared" si="16"/>
        <v>1.1648006180872942E-2</v>
      </c>
      <c r="Q40" s="216">
        <v>7909.1091122119096</v>
      </c>
      <c r="R40" s="103">
        <f t="shared" si="17"/>
        <v>1.1705104250387025E-2</v>
      </c>
      <c r="S40" s="216">
        <v>8106.8368400172067</v>
      </c>
      <c r="T40" s="103">
        <f t="shared" si="18"/>
        <v>1.1762482212398725E-2</v>
      </c>
      <c r="U40" s="216">
        <v>8309.5077610176359</v>
      </c>
      <c r="V40" s="103">
        <f t="shared" si="19"/>
        <v>1.1820141438930089E-2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216">
        <v>9424</v>
      </c>
      <c r="F41" s="103">
        <f t="shared" si="11"/>
        <v>1.5706666666666667E-2</v>
      </c>
      <c r="G41" s="216">
        <v>9753.84</v>
      </c>
      <c r="H41" s="103">
        <f t="shared" si="12"/>
        <v>1.5937647058823529E-2</v>
      </c>
      <c r="I41" s="216">
        <v>10065.962879999999</v>
      </c>
      <c r="J41" s="103">
        <f t="shared" si="13"/>
        <v>1.6125148788927336E-2</v>
      </c>
      <c r="K41" s="216">
        <v>10317.611951999999</v>
      </c>
      <c r="L41" s="103">
        <f t="shared" si="14"/>
        <v>1.6204193635931879E-2</v>
      </c>
      <c r="M41" s="216">
        <v>10575.552250799998</v>
      </c>
      <c r="N41" s="103">
        <f t="shared" si="15"/>
        <v>1.6283625957676639E-2</v>
      </c>
      <c r="O41" s="216">
        <v>10839.941057069998</v>
      </c>
      <c r="P41" s="103">
        <f t="shared" si="16"/>
        <v>1.6363447653547605E-2</v>
      </c>
      <c r="Q41" s="216">
        <v>11110.939583496745</v>
      </c>
      <c r="R41" s="103">
        <f t="shared" si="17"/>
        <v>1.6443660632241463E-2</v>
      </c>
      <c r="S41" s="216">
        <v>11388.713073084164</v>
      </c>
      <c r="T41" s="103">
        <f t="shared" si="18"/>
        <v>1.6524266811811274E-2</v>
      </c>
      <c r="U41" s="216">
        <v>11673.430899911267</v>
      </c>
      <c r="V41" s="103">
        <f t="shared" si="19"/>
        <v>1.6605268119712309E-2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219">
        <v>19082</v>
      </c>
      <c r="F45" s="103">
        <f t="shared" si="11"/>
        <v>3.1803333333333336E-2</v>
      </c>
      <c r="G45" s="219">
        <v>17818.169999999998</v>
      </c>
      <c r="H45" s="103">
        <f t="shared" si="12"/>
        <v>2.9114656862745097E-2</v>
      </c>
      <c r="I45" s="219">
        <v>18351.256689999998</v>
      </c>
      <c r="J45" s="103">
        <f t="shared" si="13"/>
        <v>2.9397758378187873E-2</v>
      </c>
      <c r="K45" s="219">
        <v>18810.038107249999</v>
      </c>
      <c r="L45" s="103">
        <f t="shared" si="14"/>
        <v>2.954186503690448E-2</v>
      </c>
      <c r="M45" s="219">
        <v>19280.289059931245</v>
      </c>
      <c r="N45" s="103">
        <f t="shared" si="15"/>
        <v>2.9686678100810868E-2</v>
      </c>
      <c r="O45" s="219">
        <v>19762.296286429522</v>
      </c>
      <c r="P45" s="103">
        <f t="shared" si="16"/>
        <v>2.9832201032677582E-2</v>
      </c>
      <c r="Q45" s="219">
        <v>20256.353693590259</v>
      </c>
      <c r="R45" s="103">
        <f t="shared" si="17"/>
        <v>2.9978437312249528E-2</v>
      </c>
      <c r="S45" s="219">
        <v>20762.762535930015</v>
      </c>
      <c r="T45" s="103">
        <f t="shared" si="18"/>
        <v>3.0125390436329183E-2</v>
      </c>
      <c r="U45" s="219">
        <v>21281.831599328263</v>
      </c>
      <c r="V45" s="103">
        <f t="shared" si="19"/>
        <v>3.0273063918860206E-2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238326</v>
      </c>
      <c r="F46" s="106">
        <f t="shared" si="11"/>
        <v>0.39721000000000001</v>
      </c>
      <c r="G46" s="105">
        <f>SUM(G36:G45)</f>
        <v>224117.51</v>
      </c>
      <c r="H46" s="106">
        <f t="shared" si="12"/>
        <v>0.3662050816993464</v>
      </c>
      <c r="I46" s="105">
        <f>SUM(I36:I45)</f>
        <v>230808.61707000001</v>
      </c>
      <c r="J46" s="106">
        <f t="shared" si="13"/>
        <v>0.3697433952806613</v>
      </c>
      <c r="K46" s="105">
        <f>SUM(K36:K45)</f>
        <v>236578.83249674999</v>
      </c>
      <c r="L46" s="106">
        <f t="shared" si="14"/>
        <v>0.37155586290458603</v>
      </c>
      <c r="M46" s="105">
        <f>SUM(M36:M45)</f>
        <v>242493.30330916867</v>
      </c>
      <c r="N46" s="106">
        <f t="shared" si="15"/>
        <v>0.37337721517372602</v>
      </c>
      <c r="O46" s="105">
        <f>SUM(O36:O45)</f>
        <v>248555.63589189784</v>
      </c>
      <c r="P46" s="106">
        <f t="shared" si="16"/>
        <v>0.37520749564026384</v>
      </c>
      <c r="Q46" s="105">
        <f>SUM(Q36:Q45)</f>
        <v>254769.52678919531</v>
      </c>
      <c r="R46" s="106">
        <f t="shared" si="17"/>
        <v>0.37704674806987304</v>
      </c>
      <c r="S46" s="105">
        <f>SUM(S36:S45)</f>
        <v>261138.76495892514</v>
      </c>
      <c r="T46" s="106">
        <f t="shared" si="18"/>
        <v>0.37889501644276447</v>
      </c>
      <c r="U46" s="105">
        <f>SUM(U36:U45)</f>
        <v>267667.23408289824</v>
      </c>
      <c r="V46" s="106">
        <f t="shared" si="19"/>
        <v>0.38075234495473881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420.00000000000006</v>
      </c>
      <c r="F54" s="103">
        <f t="shared" si="21"/>
        <v>7.000000000000001E-4</v>
      </c>
      <c r="G54" s="216">
        <v>428.4</v>
      </c>
      <c r="H54" s="103">
        <f t="shared" si="22"/>
        <v>6.9999999999999999E-4</v>
      </c>
      <c r="I54" s="216">
        <v>436.96800000000002</v>
      </c>
      <c r="J54" s="103">
        <f t="shared" si="23"/>
        <v>6.9999999999999999E-4</v>
      </c>
      <c r="K54" s="216">
        <v>445.70735999999999</v>
      </c>
      <c r="L54" s="103">
        <f t="shared" si="24"/>
        <v>6.9999999999999999E-4</v>
      </c>
      <c r="M54" s="216">
        <v>454.62150720000011</v>
      </c>
      <c r="N54" s="103">
        <f t="shared" si="25"/>
        <v>7.000000000000001E-4</v>
      </c>
      <c r="O54" s="216">
        <v>463.71393734399999</v>
      </c>
      <c r="P54" s="103">
        <f t="shared" si="26"/>
        <v>6.9999999999999988E-4</v>
      </c>
      <c r="Q54" s="216">
        <v>472.98821609088003</v>
      </c>
      <c r="R54" s="103">
        <f t="shared" si="27"/>
        <v>6.9999999999999999E-4</v>
      </c>
      <c r="S54" s="216">
        <v>482.44798041269758</v>
      </c>
      <c r="T54" s="103">
        <f t="shared" si="28"/>
        <v>6.9999999999999988E-4</v>
      </c>
      <c r="U54" s="216">
        <v>492.09694002095159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306.00000000000006</v>
      </c>
      <c r="F56" s="103">
        <f t="shared" si="21"/>
        <v>5.1000000000000015E-4</v>
      </c>
      <c r="G56" s="216">
        <v>312.12000000000006</v>
      </c>
      <c r="H56" s="103">
        <f t="shared" si="22"/>
        <v>5.1000000000000015E-4</v>
      </c>
      <c r="I56" s="216">
        <v>318.36240000000004</v>
      </c>
      <c r="J56" s="103">
        <f t="shared" si="23"/>
        <v>5.1000000000000004E-4</v>
      </c>
      <c r="K56" s="216">
        <v>324.729648</v>
      </c>
      <c r="L56" s="103">
        <f t="shared" si="24"/>
        <v>5.0999999999999993E-4</v>
      </c>
      <c r="M56" s="216">
        <v>331.22424096000009</v>
      </c>
      <c r="N56" s="103">
        <f t="shared" si="25"/>
        <v>5.1000000000000004E-4</v>
      </c>
      <c r="O56" s="216">
        <v>337.84872577920004</v>
      </c>
      <c r="P56" s="103">
        <f t="shared" si="26"/>
        <v>5.1000000000000004E-4</v>
      </c>
      <c r="Q56" s="216">
        <v>344.60570029478407</v>
      </c>
      <c r="R56" s="103">
        <f t="shared" si="27"/>
        <v>5.1000000000000004E-4</v>
      </c>
      <c r="S56" s="216">
        <v>351.49781430067969</v>
      </c>
      <c r="T56" s="103">
        <f t="shared" si="28"/>
        <v>5.0999999999999993E-4</v>
      </c>
      <c r="U56" s="216">
        <v>358.52777058669335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60000</v>
      </c>
      <c r="F59" s="103">
        <f t="shared" si="21"/>
        <v>0.1</v>
      </c>
      <c r="G59" s="216">
        <v>61200</v>
      </c>
      <c r="H59" s="103">
        <f t="shared" si="22"/>
        <v>0.1</v>
      </c>
      <c r="I59" s="216">
        <v>62424</v>
      </c>
      <c r="J59" s="103">
        <f t="shared" si="23"/>
        <v>0.1</v>
      </c>
      <c r="K59" s="216">
        <v>63672.48000000001</v>
      </c>
      <c r="L59" s="103">
        <f t="shared" si="24"/>
        <v>0.1</v>
      </c>
      <c r="M59" s="216">
        <v>64945.92960000001</v>
      </c>
      <c r="N59" s="103">
        <f t="shared" si="25"/>
        <v>0.1</v>
      </c>
      <c r="O59" s="216">
        <v>66244.848192000005</v>
      </c>
      <c r="P59" s="103">
        <f t="shared" si="26"/>
        <v>0.1</v>
      </c>
      <c r="Q59" s="216">
        <v>67569.745155840006</v>
      </c>
      <c r="R59" s="103">
        <f t="shared" si="27"/>
        <v>0.1</v>
      </c>
      <c r="S59" s="216">
        <v>68921.140058956807</v>
      </c>
      <c r="T59" s="103">
        <f t="shared" si="28"/>
        <v>0.1</v>
      </c>
      <c r="U59" s="216">
        <v>70299.562860135949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5120.4700667495481</v>
      </c>
      <c r="F63" s="103">
        <f t="shared" si="21"/>
        <v>8.5341167779159136E-3</v>
      </c>
      <c r="G63" s="216">
        <v>5716.9914048181518</v>
      </c>
      <c r="H63" s="103">
        <f t="shared" si="22"/>
        <v>9.341489223559072E-3</v>
      </c>
      <c r="I63" s="216">
        <v>5606.0073595503582</v>
      </c>
      <c r="J63" s="103">
        <f t="shared" si="23"/>
        <v>8.9805321023169911E-3</v>
      </c>
      <c r="K63" s="216">
        <v>5686.4137846276417</v>
      </c>
      <c r="L63" s="103">
        <f t="shared" si="24"/>
        <v>8.9307245212180229E-3</v>
      </c>
      <c r="M63" s="216">
        <v>5768.2277142190424</v>
      </c>
      <c r="N63" s="103">
        <f t="shared" si="25"/>
        <v>8.8815846501010612E-3</v>
      </c>
      <c r="O63" s="216">
        <v>5850.8224416784751</v>
      </c>
      <c r="P63" s="103">
        <f t="shared" si="26"/>
        <v>8.8321169137874841E-3</v>
      </c>
      <c r="Q63" s="216">
        <v>5934.8635754034203</v>
      </c>
      <c r="R63" s="103">
        <f t="shared" si="27"/>
        <v>8.7833150202291013E-3</v>
      </c>
      <c r="S63" s="216">
        <v>6020.0458088357027</v>
      </c>
      <c r="T63" s="103">
        <f t="shared" si="28"/>
        <v>8.734686924339919E-3</v>
      </c>
      <c r="U63" s="216">
        <v>6106.3872584778637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2879.9999999999995</v>
      </c>
      <c r="F64" s="103">
        <f t="shared" si="21"/>
        <v>4.7999999999999996E-3</v>
      </c>
      <c r="G64" s="216">
        <v>2937.6</v>
      </c>
      <c r="H64" s="103">
        <f t="shared" si="22"/>
        <v>4.7999999999999996E-3</v>
      </c>
      <c r="I64" s="216">
        <v>2996.3519999999999</v>
      </c>
      <c r="J64" s="103">
        <f t="shared" si="23"/>
        <v>4.7999999999999996E-3</v>
      </c>
      <c r="K64" s="216">
        <v>3056.2790399999999</v>
      </c>
      <c r="L64" s="103">
        <f t="shared" si="24"/>
        <v>4.7999999999999996E-3</v>
      </c>
      <c r="M64" s="216">
        <v>3117.4046208</v>
      </c>
      <c r="N64" s="103">
        <f t="shared" si="25"/>
        <v>4.7999999999999996E-3</v>
      </c>
      <c r="O64" s="216">
        <v>3179.7527132159998</v>
      </c>
      <c r="P64" s="103">
        <f t="shared" si="26"/>
        <v>4.7999999999999996E-3</v>
      </c>
      <c r="Q64" s="216">
        <v>3243.3477674803203</v>
      </c>
      <c r="R64" s="103">
        <f t="shared" si="27"/>
        <v>4.7999999999999996E-3</v>
      </c>
      <c r="S64" s="216">
        <v>3308.2147228299259</v>
      </c>
      <c r="T64" s="103">
        <f t="shared" si="28"/>
        <v>4.7999999999999987E-3</v>
      </c>
      <c r="U64" s="216">
        <v>3374.3790172865251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300</v>
      </c>
      <c r="F65" s="103">
        <f t="shared" si="21"/>
        <v>5.0000000000000001E-4</v>
      </c>
      <c r="G65" s="216">
        <v>306</v>
      </c>
      <c r="H65" s="103">
        <f t="shared" si="22"/>
        <v>5.0000000000000001E-4</v>
      </c>
      <c r="I65" s="216">
        <v>312.12</v>
      </c>
      <c r="J65" s="103">
        <f t="shared" si="23"/>
        <v>5.0000000000000001E-4</v>
      </c>
      <c r="K65" s="216">
        <v>318.36239999999998</v>
      </c>
      <c r="L65" s="103">
        <f t="shared" si="24"/>
        <v>4.999999999999999E-4</v>
      </c>
      <c r="M65" s="216">
        <v>324.72964800000005</v>
      </c>
      <c r="N65" s="103">
        <f t="shared" si="25"/>
        <v>5.0000000000000001E-4</v>
      </c>
      <c r="O65" s="216">
        <v>331.22424096000003</v>
      </c>
      <c r="P65" s="103">
        <f t="shared" si="26"/>
        <v>5.0000000000000001E-4</v>
      </c>
      <c r="Q65" s="216">
        <v>337.84872577920004</v>
      </c>
      <c r="R65" s="103">
        <f t="shared" si="27"/>
        <v>5.0000000000000001E-4</v>
      </c>
      <c r="S65" s="216">
        <v>344.60570029478401</v>
      </c>
      <c r="T65" s="103">
        <f t="shared" si="28"/>
        <v>5.0000000000000001E-4</v>
      </c>
      <c r="U65" s="216">
        <v>351.49781430067975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1680.0000000000002</v>
      </c>
      <c r="F66" s="103">
        <f t="shared" si="21"/>
        <v>2.8000000000000004E-3</v>
      </c>
      <c r="G66" s="216">
        <v>1713.6</v>
      </c>
      <c r="H66" s="103">
        <f t="shared" si="22"/>
        <v>2.8E-3</v>
      </c>
      <c r="I66" s="216">
        <v>1747.8720000000001</v>
      </c>
      <c r="J66" s="103">
        <f t="shared" si="23"/>
        <v>2.8E-3</v>
      </c>
      <c r="K66" s="216">
        <v>1782.82944</v>
      </c>
      <c r="L66" s="103">
        <f t="shared" si="24"/>
        <v>2.8E-3</v>
      </c>
      <c r="M66" s="216">
        <v>1818.4860288000004</v>
      </c>
      <c r="N66" s="103">
        <f t="shared" si="25"/>
        <v>2.8000000000000004E-3</v>
      </c>
      <c r="O66" s="216">
        <v>1854.8557493759999</v>
      </c>
      <c r="P66" s="103">
        <f t="shared" si="26"/>
        <v>2.7999999999999995E-3</v>
      </c>
      <c r="Q66" s="216">
        <v>1891.9528643635201</v>
      </c>
      <c r="R66" s="103">
        <f t="shared" si="27"/>
        <v>2.8E-3</v>
      </c>
      <c r="S66" s="216">
        <v>1929.7919216507903</v>
      </c>
      <c r="T66" s="103">
        <f t="shared" si="28"/>
        <v>2.7999999999999995E-3</v>
      </c>
      <c r="U66" s="216">
        <v>1968.3877600838064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8100</v>
      </c>
      <c r="F67" s="103">
        <f t="shared" si="21"/>
        <v>1.35E-2</v>
      </c>
      <c r="G67" s="216">
        <v>8262</v>
      </c>
      <c r="H67" s="103">
        <f t="shared" si="22"/>
        <v>1.35E-2</v>
      </c>
      <c r="I67" s="216">
        <v>8427.24</v>
      </c>
      <c r="J67" s="103">
        <f t="shared" si="23"/>
        <v>1.35E-2</v>
      </c>
      <c r="K67" s="216">
        <v>8595.7847999999994</v>
      </c>
      <c r="L67" s="103">
        <f t="shared" si="24"/>
        <v>1.3499999999999998E-2</v>
      </c>
      <c r="M67" s="216">
        <v>8767.7004960000013</v>
      </c>
      <c r="N67" s="103">
        <f t="shared" si="25"/>
        <v>1.35E-2</v>
      </c>
      <c r="O67" s="216">
        <v>8943.0545059199994</v>
      </c>
      <c r="P67" s="103">
        <f t="shared" si="26"/>
        <v>1.3499999999999998E-2</v>
      </c>
      <c r="Q67" s="216">
        <v>9121.9155960384014</v>
      </c>
      <c r="R67" s="103">
        <f t="shared" si="27"/>
        <v>1.3500000000000002E-2</v>
      </c>
      <c r="S67" s="216">
        <v>9304.3539079591683</v>
      </c>
      <c r="T67" s="103">
        <f t="shared" si="28"/>
        <v>1.3499999999999998E-2</v>
      </c>
      <c r="U67" s="216">
        <v>9490.4409861183522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1020</v>
      </c>
      <c r="F68" s="103">
        <f t="shared" si="21"/>
        <v>1.6999999999999999E-3</v>
      </c>
      <c r="G68" s="216">
        <v>1040.4000000000001</v>
      </c>
      <c r="H68" s="103">
        <f t="shared" si="22"/>
        <v>1.7000000000000001E-3</v>
      </c>
      <c r="I68" s="216">
        <v>1061.2080000000001</v>
      </c>
      <c r="J68" s="103">
        <f t="shared" si="23"/>
        <v>1.7000000000000001E-3</v>
      </c>
      <c r="K68" s="216">
        <v>1082.4321599999998</v>
      </c>
      <c r="L68" s="103">
        <f t="shared" si="24"/>
        <v>1.6999999999999997E-3</v>
      </c>
      <c r="M68" s="216">
        <v>1104.0808032000002</v>
      </c>
      <c r="N68" s="103">
        <f t="shared" si="25"/>
        <v>1.7000000000000001E-3</v>
      </c>
      <c r="O68" s="216">
        <v>1126.1624192639999</v>
      </c>
      <c r="P68" s="103">
        <f t="shared" si="26"/>
        <v>1.6999999999999997E-3</v>
      </c>
      <c r="Q68" s="216">
        <v>1148.68566764928</v>
      </c>
      <c r="R68" s="103">
        <f t="shared" si="27"/>
        <v>1.6999999999999999E-3</v>
      </c>
      <c r="S68" s="216">
        <v>1171.6593810022657</v>
      </c>
      <c r="T68" s="103">
        <f t="shared" si="28"/>
        <v>1.6999999999999999E-3</v>
      </c>
      <c r="U68" s="216">
        <v>1195.0925686223109</v>
      </c>
      <c r="V68" s="103">
        <f t="shared" si="29"/>
        <v>1.6999999999999997E-3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60</v>
      </c>
      <c r="F70" s="103">
        <f t="shared" si="21"/>
        <v>1E-4</v>
      </c>
      <c r="G70" s="216">
        <v>61.2</v>
      </c>
      <c r="H70" s="103">
        <f t="shared" si="22"/>
        <v>1E-4</v>
      </c>
      <c r="I70" s="216">
        <v>62.424000000000007</v>
      </c>
      <c r="J70" s="103">
        <f t="shared" si="23"/>
        <v>1E-4</v>
      </c>
      <c r="K70" s="216">
        <v>63.672480000000007</v>
      </c>
      <c r="L70" s="103">
        <f t="shared" si="24"/>
        <v>1E-4</v>
      </c>
      <c r="M70" s="216">
        <v>64.945929600000014</v>
      </c>
      <c r="N70" s="103">
        <f t="shared" si="25"/>
        <v>1E-4</v>
      </c>
      <c r="O70" s="216">
        <v>66.244848192000006</v>
      </c>
      <c r="P70" s="103">
        <f t="shared" si="26"/>
        <v>1E-4</v>
      </c>
      <c r="Q70" s="216">
        <v>67.56974515584001</v>
      </c>
      <c r="R70" s="103">
        <f t="shared" si="27"/>
        <v>1E-4</v>
      </c>
      <c r="S70" s="216">
        <v>68.921140058956809</v>
      </c>
      <c r="T70" s="103">
        <f t="shared" si="28"/>
        <v>1E-4</v>
      </c>
      <c r="U70" s="216">
        <v>70.29956286013595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4500</v>
      </c>
      <c r="F75" s="103">
        <f t="shared" si="21"/>
        <v>7.4999999999999997E-3</v>
      </c>
      <c r="G75" s="216">
        <v>4590</v>
      </c>
      <c r="H75" s="103">
        <f t="shared" si="22"/>
        <v>7.4999999999999997E-3</v>
      </c>
      <c r="I75" s="216">
        <v>4681.8</v>
      </c>
      <c r="J75" s="103">
        <f t="shared" si="23"/>
        <v>7.5000000000000006E-3</v>
      </c>
      <c r="K75" s="216">
        <v>4775.4359999999997</v>
      </c>
      <c r="L75" s="103">
        <f t="shared" si="24"/>
        <v>7.4999999999999989E-3</v>
      </c>
      <c r="M75" s="216">
        <v>4870.9447200000004</v>
      </c>
      <c r="N75" s="103">
        <f t="shared" si="25"/>
        <v>7.4999999999999997E-3</v>
      </c>
      <c r="O75" s="216">
        <v>4968.3636144000002</v>
      </c>
      <c r="P75" s="103">
        <f t="shared" si="26"/>
        <v>7.4999999999999997E-3</v>
      </c>
      <c r="Q75" s="216">
        <v>5067.7308866880003</v>
      </c>
      <c r="R75" s="103">
        <f t="shared" si="27"/>
        <v>7.4999999999999997E-3</v>
      </c>
      <c r="S75" s="216">
        <v>5169.0855044217597</v>
      </c>
      <c r="T75" s="103">
        <f t="shared" si="28"/>
        <v>7.4999999999999989E-3</v>
      </c>
      <c r="U75" s="216">
        <v>5272.4672145101958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240</v>
      </c>
      <c r="F76" s="103">
        <f t="shared" si="21"/>
        <v>4.0000000000000002E-4</v>
      </c>
      <c r="G76" s="216">
        <v>244.8</v>
      </c>
      <c r="H76" s="103">
        <f t="shared" si="22"/>
        <v>4.0000000000000002E-4</v>
      </c>
      <c r="I76" s="216">
        <v>249.69600000000003</v>
      </c>
      <c r="J76" s="103">
        <f t="shared" si="23"/>
        <v>4.0000000000000002E-4</v>
      </c>
      <c r="K76" s="216">
        <v>254.68992000000003</v>
      </c>
      <c r="L76" s="103">
        <f t="shared" si="24"/>
        <v>4.0000000000000002E-4</v>
      </c>
      <c r="M76" s="216">
        <v>259.78371840000005</v>
      </c>
      <c r="N76" s="103">
        <f t="shared" si="25"/>
        <v>4.0000000000000002E-4</v>
      </c>
      <c r="O76" s="216">
        <v>264.97939276800003</v>
      </c>
      <c r="P76" s="103">
        <f t="shared" si="26"/>
        <v>4.0000000000000002E-4</v>
      </c>
      <c r="Q76" s="216">
        <v>270.27898062336004</v>
      </c>
      <c r="R76" s="103">
        <f t="shared" si="27"/>
        <v>4.0000000000000002E-4</v>
      </c>
      <c r="S76" s="216">
        <v>275.68456023582723</v>
      </c>
      <c r="T76" s="103">
        <f t="shared" si="28"/>
        <v>4.0000000000000002E-4</v>
      </c>
      <c r="U76" s="216">
        <v>281.1982514405438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780</v>
      </c>
      <c r="F77" s="103">
        <f t="shared" si="21"/>
        <v>1.2999999999999999E-3</v>
      </c>
      <c r="G77" s="216">
        <v>795.6</v>
      </c>
      <c r="H77" s="103">
        <f t="shared" si="22"/>
        <v>1.2999999999999999E-3</v>
      </c>
      <c r="I77" s="216">
        <v>811.51199999999994</v>
      </c>
      <c r="J77" s="103">
        <f t="shared" si="23"/>
        <v>1.2999999999999999E-3</v>
      </c>
      <c r="K77" s="216">
        <v>827.74224000000004</v>
      </c>
      <c r="L77" s="103">
        <f t="shared" si="24"/>
        <v>1.2999999999999999E-3</v>
      </c>
      <c r="M77" s="216">
        <v>844.29708480000011</v>
      </c>
      <c r="N77" s="103">
        <f t="shared" si="25"/>
        <v>1.2999999999999999E-3</v>
      </c>
      <c r="O77" s="216">
        <v>861.18302649600002</v>
      </c>
      <c r="P77" s="103">
        <f t="shared" si="26"/>
        <v>1.2999999999999999E-3</v>
      </c>
      <c r="Q77" s="216">
        <v>878.40668702592006</v>
      </c>
      <c r="R77" s="103">
        <f t="shared" si="27"/>
        <v>1.2999999999999999E-3</v>
      </c>
      <c r="S77" s="216">
        <v>895.97482076643837</v>
      </c>
      <c r="T77" s="103">
        <f t="shared" si="28"/>
        <v>1.2999999999999997E-3</v>
      </c>
      <c r="U77" s="216">
        <v>913.89431718176718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12000.000000000002</v>
      </c>
      <c r="F78" s="103">
        <f t="shared" si="21"/>
        <v>2.0000000000000004E-2</v>
      </c>
      <c r="G78" s="216">
        <v>12240</v>
      </c>
      <c r="H78" s="103">
        <f t="shared" si="22"/>
        <v>0.02</v>
      </c>
      <c r="I78" s="216">
        <v>12484.800000000001</v>
      </c>
      <c r="J78" s="103">
        <f t="shared" si="23"/>
        <v>0.02</v>
      </c>
      <c r="K78" s="216">
        <v>12734.495999999999</v>
      </c>
      <c r="L78" s="103">
        <f t="shared" si="24"/>
        <v>1.9999999999999997E-2</v>
      </c>
      <c r="M78" s="216">
        <v>12989.185920000002</v>
      </c>
      <c r="N78" s="103">
        <f t="shared" si="25"/>
        <v>0.02</v>
      </c>
      <c r="O78" s="216">
        <v>13248.969638400002</v>
      </c>
      <c r="P78" s="103">
        <f t="shared" si="26"/>
        <v>0.02</v>
      </c>
      <c r="Q78" s="216">
        <v>13513.949031168004</v>
      </c>
      <c r="R78" s="103">
        <f t="shared" si="27"/>
        <v>2.0000000000000004E-2</v>
      </c>
      <c r="S78" s="216">
        <v>13784.228011791361</v>
      </c>
      <c r="T78" s="103">
        <f t="shared" si="28"/>
        <v>0.02</v>
      </c>
      <c r="U78" s="216">
        <v>14059.91257202719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2400</v>
      </c>
      <c r="F86" s="103">
        <f t="shared" si="21"/>
        <v>4.0000000000000001E-3</v>
      </c>
      <c r="G86" s="216">
        <v>2448</v>
      </c>
      <c r="H86" s="103">
        <f t="shared" si="22"/>
        <v>4.0000000000000001E-3</v>
      </c>
      <c r="I86" s="216">
        <v>2496.96</v>
      </c>
      <c r="J86" s="103">
        <f t="shared" si="23"/>
        <v>4.0000000000000001E-3</v>
      </c>
      <c r="K86" s="216">
        <v>2546.8991999999998</v>
      </c>
      <c r="L86" s="103">
        <f t="shared" si="24"/>
        <v>3.9999999999999992E-3</v>
      </c>
      <c r="M86" s="216">
        <v>2597.8371840000004</v>
      </c>
      <c r="N86" s="103">
        <f t="shared" si="25"/>
        <v>4.0000000000000001E-3</v>
      </c>
      <c r="O86" s="216">
        <v>2649.7939276800003</v>
      </c>
      <c r="P86" s="103">
        <f t="shared" si="26"/>
        <v>4.0000000000000001E-3</v>
      </c>
      <c r="Q86" s="216">
        <v>2702.7898062336003</v>
      </c>
      <c r="R86" s="103">
        <f t="shared" si="27"/>
        <v>4.0000000000000001E-3</v>
      </c>
      <c r="S86" s="216">
        <v>2756.8456023582721</v>
      </c>
      <c r="T86" s="103">
        <f t="shared" si="28"/>
        <v>4.0000000000000001E-3</v>
      </c>
      <c r="U86" s="216">
        <v>2811.982514405438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3060.0000000000005</v>
      </c>
      <c r="F88" s="103">
        <f t="shared" si="21"/>
        <v>5.1000000000000004E-3</v>
      </c>
      <c r="G88" s="216">
        <v>3121.2000000000003</v>
      </c>
      <c r="H88" s="103">
        <f t="shared" si="22"/>
        <v>5.1000000000000004E-3</v>
      </c>
      <c r="I88" s="216">
        <v>3183.6240000000003</v>
      </c>
      <c r="J88" s="103">
        <f t="shared" si="23"/>
        <v>5.1000000000000004E-3</v>
      </c>
      <c r="K88" s="216">
        <v>3247.2964800000004</v>
      </c>
      <c r="L88" s="103">
        <f t="shared" si="24"/>
        <v>5.1000000000000004E-3</v>
      </c>
      <c r="M88" s="216">
        <v>3312.2424096000009</v>
      </c>
      <c r="N88" s="103">
        <f t="shared" si="25"/>
        <v>5.1000000000000004E-3</v>
      </c>
      <c r="O88" s="216">
        <v>3378.4872577920005</v>
      </c>
      <c r="P88" s="103">
        <f t="shared" si="26"/>
        <v>5.1000000000000004E-3</v>
      </c>
      <c r="Q88" s="216">
        <v>3446.0570029478404</v>
      </c>
      <c r="R88" s="103">
        <f t="shared" si="27"/>
        <v>5.1000000000000004E-3</v>
      </c>
      <c r="S88" s="216">
        <v>3514.9781430067969</v>
      </c>
      <c r="T88" s="103">
        <f t="shared" si="28"/>
        <v>5.0999999999999995E-3</v>
      </c>
      <c r="U88" s="216">
        <v>3585.277705866933</v>
      </c>
      <c r="V88" s="103">
        <f t="shared" si="29"/>
        <v>5.0999999999999995E-3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120</v>
      </c>
      <c r="F90" s="103">
        <f t="shared" si="21"/>
        <v>2.0000000000000001E-4</v>
      </c>
      <c r="G90" s="216">
        <v>122.4</v>
      </c>
      <c r="H90" s="103">
        <f t="shared" si="22"/>
        <v>2.0000000000000001E-4</v>
      </c>
      <c r="I90" s="216">
        <v>124.84800000000001</v>
      </c>
      <c r="J90" s="103">
        <f t="shared" si="23"/>
        <v>2.0000000000000001E-4</v>
      </c>
      <c r="K90" s="216">
        <v>127.34496000000001</v>
      </c>
      <c r="L90" s="103">
        <f t="shared" si="24"/>
        <v>2.0000000000000001E-4</v>
      </c>
      <c r="M90" s="216">
        <v>129.89185920000003</v>
      </c>
      <c r="N90" s="103">
        <f t="shared" si="25"/>
        <v>2.0000000000000001E-4</v>
      </c>
      <c r="O90" s="216">
        <v>132.48969638400001</v>
      </c>
      <c r="P90" s="103">
        <f t="shared" si="26"/>
        <v>2.0000000000000001E-4</v>
      </c>
      <c r="Q90" s="216">
        <v>135.13949031168002</v>
      </c>
      <c r="R90" s="103">
        <f t="shared" si="27"/>
        <v>2.0000000000000001E-4</v>
      </c>
      <c r="S90" s="216">
        <v>137.84228011791362</v>
      </c>
      <c r="T90" s="103">
        <f t="shared" si="28"/>
        <v>2.0000000000000001E-4</v>
      </c>
      <c r="U90" s="216">
        <v>140.5991257202719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2100</v>
      </c>
      <c r="F92" s="103">
        <f t="shared" si="21"/>
        <v>3.5000000000000001E-3</v>
      </c>
      <c r="G92" s="216">
        <v>2142</v>
      </c>
      <c r="H92" s="103">
        <f t="shared" si="22"/>
        <v>3.5000000000000001E-3</v>
      </c>
      <c r="I92" s="216">
        <v>2184.84</v>
      </c>
      <c r="J92" s="103">
        <f t="shared" si="23"/>
        <v>3.5000000000000001E-3</v>
      </c>
      <c r="K92" s="216">
        <v>2228.5367999999999</v>
      </c>
      <c r="L92" s="103">
        <f t="shared" si="24"/>
        <v>3.4999999999999996E-3</v>
      </c>
      <c r="M92" s="216">
        <v>2273.1075360000004</v>
      </c>
      <c r="N92" s="103">
        <f t="shared" si="25"/>
        <v>3.5000000000000001E-3</v>
      </c>
      <c r="O92" s="216">
        <v>2318.5696867199999</v>
      </c>
      <c r="P92" s="103">
        <f t="shared" si="26"/>
        <v>3.4999999999999996E-3</v>
      </c>
      <c r="Q92" s="216">
        <v>2364.9410804544004</v>
      </c>
      <c r="R92" s="103">
        <f t="shared" si="27"/>
        <v>3.5000000000000005E-3</v>
      </c>
      <c r="S92" s="216">
        <v>2412.2399020634884</v>
      </c>
      <c r="T92" s="103">
        <f t="shared" si="28"/>
        <v>3.5000000000000001E-3</v>
      </c>
      <c r="U92" s="216">
        <v>2460.4847001047578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8992.9</v>
      </c>
      <c r="F97" s="103">
        <f t="shared" si="21"/>
        <v>1.4988166666666665E-2</v>
      </c>
      <c r="G97" s="216">
        <v>8397.2865000000002</v>
      </c>
      <c r="H97" s="103">
        <f t="shared" si="22"/>
        <v>1.372105637254902E-2</v>
      </c>
      <c r="I97" s="216">
        <v>8648.5177804999985</v>
      </c>
      <c r="J97" s="103">
        <f t="shared" si="23"/>
        <v>1.385447549099705E-2</v>
      </c>
      <c r="K97" s="216">
        <v>8864.7307250124995</v>
      </c>
      <c r="L97" s="103">
        <f t="shared" si="24"/>
        <v>1.3922389586541154E-2</v>
      </c>
      <c r="M97" s="216">
        <v>9086.3489931378099</v>
      </c>
      <c r="N97" s="103">
        <f t="shared" si="25"/>
        <v>1.3990636594318312E-2</v>
      </c>
      <c r="O97" s="216">
        <v>9313.507717966253</v>
      </c>
      <c r="P97" s="103">
        <f t="shared" si="26"/>
        <v>1.4059218146251242E-2</v>
      </c>
      <c r="Q97" s="216">
        <v>9546.34541091541</v>
      </c>
      <c r="R97" s="103">
        <f t="shared" si="27"/>
        <v>1.4128135882262279E-2</v>
      </c>
      <c r="S97" s="216">
        <v>9785.0040461882945</v>
      </c>
      <c r="T97" s="103">
        <f t="shared" si="28"/>
        <v>1.4197391450312583E-2</v>
      </c>
      <c r="U97" s="216">
        <v>10029.629147342999</v>
      </c>
      <c r="V97" s="103">
        <f t="shared" si="29"/>
        <v>1.4266986506441563E-2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719.99999999999989</v>
      </c>
      <c r="F98" s="103">
        <f t="shared" si="21"/>
        <v>1.1999999999999999E-3</v>
      </c>
      <c r="G98" s="216">
        <v>734.4</v>
      </c>
      <c r="H98" s="103">
        <f t="shared" si="22"/>
        <v>1.1999999999999999E-3</v>
      </c>
      <c r="I98" s="216">
        <v>749.08799999999997</v>
      </c>
      <c r="J98" s="103">
        <f t="shared" si="23"/>
        <v>1.1999999999999999E-3</v>
      </c>
      <c r="K98" s="216">
        <v>764.06975999999997</v>
      </c>
      <c r="L98" s="103">
        <f t="shared" si="24"/>
        <v>1.1999999999999999E-3</v>
      </c>
      <c r="M98" s="216">
        <v>779.35115519999999</v>
      </c>
      <c r="N98" s="103">
        <f t="shared" si="25"/>
        <v>1.1999999999999999E-3</v>
      </c>
      <c r="O98" s="216">
        <v>794.93817830399996</v>
      </c>
      <c r="P98" s="103">
        <f t="shared" si="26"/>
        <v>1.1999999999999999E-3</v>
      </c>
      <c r="Q98" s="216">
        <v>810.83694187008007</v>
      </c>
      <c r="R98" s="103">
        <f t="shared" si="27"/>
        <v>1.1999999999999999E-3</v>
      </c>
      <c r="S98" s="216">
        <v>827.05368070748148</v>
      </c>
      <c r="T98" s="103">
        <f t="shared" si="28"/>
        <v>1.1999999999999997E-3</v>
      </c>
      <c r="U98" s="216">
        <v>843.59475432163129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114799.37006674954</v>
      </c>
      <c r="F105" s="106">
        <f t="shared" ref="F105" si="31">IFERROR(E105/E$28,0)</f>
        <v>0.19133228344458258</v>
      </c>
      <c r="G105" s="105">
        <f>SUM(G52:G104)</f>
        <v>116813.99790481814</v>
      </c>
      <c r="H105" s="106">
        <f t="shared" ref="H105" si="32">IFERROR(G105/G$28,0)</f>
        <v>0.19087254559610808</v>
      </c>
      <c r="I105" s="105">
        <f>SUM(I52:I104)</f>
        <v>119008.23954005036</v>
      </c>
      <c r="J105" s="106">
        <f t="shared" ref="J105" si="33">IFERROR(I105/I$28,0)</f>
        <v>0.19064500759331404</v>
      </c>
      <c r="K105" s="105">
        <f>SUM(K52:K104)</f>
        <v>121399.93319764014</v>
      </c>
      <c r="L105" s="106">
        <f t="shared" ref="L105" si="34">IFERROR(K105/K$28,0)</f>
        <v>0.19066311410775916</v>
      </c>
      <c r="M105" s="105">
        <f>SUM(M52:M104)</f>
        <v>123840.34116911686</v>
      </c>
      <c r="N105" s="106">
        <f t="shared" ref="N105" si="35">IFERROR(M105/M$28,0)</f>
        <v>0.19068222124441936</v>
      </c>
      <c r="O105" s="105">
        <f>SUM(O52:O104)</f>
        <v>126329.80991063995</v>
      </c>
      <c r="P105" s="106">
        <f t="shared" ref="P105" si="36">IFERROR(O105/O$28,0)</f>
        <v>0.19070133506003875</v>
      </c>
      <c r="Q105" s="105">
        <f>SUM(Q52:Q104)</f>
        <v>128869.99833233393</v>
      </c>
      <c r="R105" s="106">
        <f t="shared" ref="R105" si="37">IFERROR(Q105/Q$28,0)</f>
        <v>0.19072145090249135</v>
      </c>
      <c r="S105" s="105">
        <f>SUM(S52:S104)</f>
        <v>131461.61498795939</v>
      </c>
      <c r="T105" s="106">
        <f t="shared" ref="T105" si="38">IFERROR(S105/S$28,0)</f>
        <v>0.19074207837465246</v>
      </c>
      <c r="U105" s="105">
        <f>SUM(U52:U104)</f>
        <v>134105.71284141493</v>
      </c>
      <c r="V105" s="106">
        <f t="shared" si="29"/>
        <v>0.19076322438622287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36874.629933250457</v>
      </c>
      <c r="F107" s="106">
        <f>IFERROR(E107/E$28,0)</f>
        <v>6.145771655541743E-2</v>
      </c>
      <c r="G107" s="105">
        <f>G28-G33-G46-G105</f>
        <v>56868.492095181849</v>
      </c>
      <c r="H107" s="106">
        <f>IFERROR(G107/G$28,0)</f>
        <v>9.2922372704545508E-2</v>
      </c>
      <c r="I107" s="105">
        <f>I28-I33-I46-I105</f>
        <v>55939.143389949633</v>
      </c>
      <c r="J107" s="106">
        <f>IFERROR(I107/I$28,0)</f>
        <v>8.9611597126024664E-2</v>
      </c>
      <c r="K107" s="105">
        <f>K28-K33-K46-K105</f>
        <v>55892.354305609915</v>
      </c>
      <c r="L107" s="106">
        <f>IFERROR(K107/K$28,0)</f>
        <v>8.7781022987654805E-2</v>
      </c>
      <c r="M107" s="105">
        <f>M28-M33-M46-M105</f>
        <v>55814.89792171451</v>
      </c>
      <c r="N107" s="106">
        <f>IFERROR(M107/M$28,0)</f>
        <v>8.5940563581854562E-2</v>
      </c>
      <c r="O107" s="105">
        <f>O28-O33-O46-O105</f>
        <v>55706.067445462279</v>
      </c>
      <c r="P107" s="106">
        <f>IFERROR(O107/O$28,0)</f>
        <v>8.4091169299697427E-2</v>
      </c>
      <c r="Q107" s="105">
        <f>Q28-Q33-Q46-Q105</f>
        <v>55563.818391430832</v>
      </c>
      <c r="R107" s="106">
        <f>IFERROR(Q107/Q$28,0)</f>
        <v>8.2231801027635651E-2</v>
      </c>
      <c r="S107" s="105">
        <f>S28-S33-S46-S105</f>
        <v>55387.030436334724</v>
      </c>
      <c r="T107" s="106">
        <f>IFERROR(S107/S$28,0)</f>
        <v>8.0362905182583058E-2</v>
      </c>
      <c r="U107" s="105">
        <f>U28-U33-U46-U105</f>
        <v>55174.211666570482</v>
      </c>
      <c r="V107" s="106">
        <f>IFERROR(U107/U$28,0)</f>
        <v>7.8484430659038359E-2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60000</v>
      </c>
      <c r="F111" s="103">
        <f t="shared" ref="F111:F116" si="40">IFERROR(E111/E$28,0)</f>
        <v>0.1</v>
      </c>
      <c r="G111" s="102">
        <f>G59</f>
        <v>61200</v>
      </c>
      <c r="H111" s="103">
        <f t="shared" ref="H111:H116" si="41">IFERROR(G111/G$28,0)</f>
        <v>0.1</v>
      </c>
      <c r="I111" s="102">
        <f>I59</f>
        <v>62424</v>
      </c>
      <c r="J111" s="103">
        <f t="shared" ref="J111:J116" si="42">IFERROR(I111/I$28,0)</f>
        <v>0.1</v>
      </c>
      <c r="K111" s="102">
        <f>K59</f>
        <v>63672.48000000001</v>
      </c>
      <c r="L111" s="103">
        <f t="shared" ref="L111:L116" si="43">IFERROR(K111/K$28,0)</f>
        <v>0.1</v>
      </c>
      <c r="M111" s="102">
        <f>M59</f>
        <v>64945.92960000001</v>
      </c>
      <c r="N111" s="103">
        <f t="shared" ref="N111:N116" si="44">IFERROR(M111/M$28,0)</f>
        <v>0.1</v>
      </c>
      <c r="O111" s="102">
        <f>O59</f>
        <v>66244.848192000005</v>
      </c>
      <c r="P111" s="103">
        <f t="shared" ref="P111:P116" si="45">IFERROR(O111/O$28,0)</f>
        <v>0.1</v>
      </c>
      <c r="Q111" s="102">
        <f>Q59</f>
        <v>67569.745155840006</v>
      </c>
      <c r="R111" s="103">
        <f t="shared" ref="R111:R116" si="46">IFERROR(Q111/Q$28,0)</f>
        <v>0.1</v>
      </c>
      <c r="S111" s="102">
        <f>S59</f>
        <v>68921.140058956807</v>
      </c>
      <c r="T111" s="103">
        <f t="shared" ref="T111:T116" si="47">IFERROR(S111/S$28,0)</f>
        <v>0.1</v>
      </c>
      <c r="U111" s="102">
        <f>U59</f>
        <v>70299.562860135949</v>
      </c>
      <c r="V111" s="103">
        <f t="shared" ref="V111:V116" si="48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60000</v>
      </c>
      <c r="F116" s="106">
        <f t="shared" si="40"/>
        <v>0.1</v>
      </c>
      <c r="G116" s="108">
        <f>SUM(G111:G115)</f>
        <v>61200</v>
      </c>
      <c r="H116" s="106">
        <f t="shared" si="41"/>
        <v>0.1</v>
      </c>
      <c r="I116" s="108">
        <f>SUM(I111:I115)</f>
        <v>62424</v>
      </c>
      <c r="J116" s="106">
        <f t="shared" si="42"/>
        <v>0.1</v>
      </c>
      <c r="K116" s="108">
        <f>SUM(K111:K115)</f>
        <v>63672.48000000001</v>
      </c>
      <c r="L116" s="106">
        <f t="shared" si="43"/>
        <v>0.1</v>
      </c>
      <c r="M116" s="108">
        <f>SUM(M111:M115)</f>
        <v>64945.92960000001</v>
      </c>
      <c r="N116" s="106">
        <f t="shared" si="44"/>
        <v>0.1</v>
      </c>
      <c r="O116" s="108">
        <f>SUM(O111:O115)</f>
        <v>66244.848192000005</v>
      </c>
      <c r="P116" s="106">
        <f t="shared" si="45"/>
        <v>0.1</v>
      </c>
      <c r="Q116" s="108">
        <f>SUM(Q111:Q115)</f>
        <v>67569.745155840006</v>
      </c>
      <c r="R116" s="106">
        <f t="shared" si="46"/>
        <v>0.1</v>
      </c>
      <c r="S116" s="108">
        <f>SUM(S111:S115)</f>
        <v>68921.140058956807</v>
      </c>
      <c r="T116" s="106">
        <f t="shared" si="47"/>
        <v>0.1</v>
      </c>
      <c r="U116" s="108">
        <f>SUM(U111:U115)</f>
        <v>70299.562860135949</v>
      </c>
      <c r="V116" s="106">
        <f t="shared" si="48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244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/>
      <c r="H3" s="141"/>
      <c r="I3" s="141"/>
      <c r="V3" s="67"/>
    </row>
    <row r="4" spans="1:22" ht="12.75" customHeight="1" x14ac:dyDescent="0.3">
      <c r="A4" s="48" t="s">
        <v>230</v>
      </c>
      <c r="B4" s="156"/>
      <c r="D4" s="146" t="s">
        <v>163</v>
      </c>
      <c r="G4" s="140"/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f>+C8</f>
        <v>285</v>
      </c>
      <c r="F8" s="38"/>
      <c r="G8" s="134">
        <f>+E8</f>
        <v>285</v>
      </c>
      <c r="H8" s="38"/>
      <c r="I8" s="134">
        <f>+G8</f>
        <v>285</v>
      </c>
      <c r="J8" s="38"/>
      <c r="K8" s="134">
        <f>+I8</f>
        <v>285</v>
      </c>
      <c r="L8" s="38"/>
      <c r="M8" s="134">
        <f>+K8</f>
        <v>285</v>
      </c>
      <c r="N8" s="38"/>
      <c r="O8" s="134">
        <f>+M8</f>
        <v>285</v>
      </c>
      <c r="P8" s="38"/>
      <c r="Q8" s="134">
        <f>+O8</f>
        <v>285</v>
      </c>
      <c r="R8" s="38"/>
      <c r="S8" s="134">
        <f>+Q8</f>
        <v>285</v>
      </c>
      <c r="T8" s="38"/>
      <c r="U8" s="134">
        <f>+S8</f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335.53829930016298</v>
      </c>
      <c r="D10" s="248"/>
      <c r="E10" s="247">
        <v>372.52841723182729</v>
      </c>
      <c r="F10" s="248"/>
      <c r="G10" s="247">
        <v>374.2162264867946</v>
      </c>
      <c r="H10" s="248"/>
      <c r="I10" s="247">
        <v>375.9227062269677</v>
      </c>
      <c r="J10" s="248"/>
      <c r="K10" s="247">
        <v>377.6479229323308</v>
      </c>
      <c r="L10" s="248"/>
      <c r="M10" s="247">
        <v>379.39194531176963</v>
      </c>
      <c r="N10" s="248"/>
      <c r="O10" s="247">
        <v>381.15484428026775</v>
      </c>
      <c r="P10" s="248"/>
      <c r="Q10" s="247">
        <v>382.93669293718438</v>
      </c>
      <c r="R10" s="248"/>
      <c r="S10" s="247">
        <v>384.73756654557781</v>
      </c>
      <c r="T10" s="248"/>
      <c r="U10" s="247">
        <v>386.5575425125412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5.49</v>
      </c>
      <c r="D12" s="38"/>
      <c r="E12" s="135">
        <v>5.51</v>
      </c>
      <c r="F12" s="38"/>
      <c r="G12" s="135">
        <v>5.54</v>
      </c>
      <c r="H12" s="38"/>
      <c r="I12" s="135">
        <v>5.57</v>
      </c>
      <c r="J12" s="38"/>
      <c r="K12" s="135">
        <v>5.6</v>
      </c>
      <c r="L12" s="38"/>
      <c r="M12" s="135">
        <v>5.63</v>
      </c>
      <c r="N12" s="38"/>
      <c r="O12" s="135">
        <v>5.66</v>
      </c>
      <c r="P12" s="38"/>
      <c r="Q12" s="135">
        <v>5.69</v>
      </c>
      <c r="R12" s="38"/>
      <c r="S12" s="135">
        <v>5.72</v>
      </c>
      <c r="T12" s="38"/>
      <c r="U12" s="135">
        <v>5.75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525000</v>
      </c>
      <c r="D14" s="38"/>
      <c r="E14" s="150">
        <v>585000</v>
      </c>
      <c r="F14" s="38"/>
      <c r="G14" s="243">
        <f>E14*1.01</f>
        <v>590850</v>
      </c>
      <c r="H14" s="38"/>
      <c r="I14" s="243">
        <f>G14*1.01</f>
        <v>596758.5</v>
      </c>
      <c r="J14" s="38"/>
      <c r="K14" s="243">
        <f>I14*1.01</f>
        <v>602726.08499999996</v>
      </c>
      <c r="L14" s="38"/>
      <c r="M14" s="243">
        <f>K14*1.01</f>
        <v>608753.34584999993</v>
      </c>
      <c r="N14" s="38"/>
      <c r="O14" s="243">
        <f>M14*1.01</f>
        <v>614840.87930849998</v>
      </c>
      <c r="P14" s="38"/>
      <c r="Q14" s="243">
        <f>O14*1.01</f>
        <v>620989.288101585</v>
      </c>
      <c r="R14" s="38"/>
      <c r="S14" s="243">
        <f>Q14*1.01</f>
        <v>627199.1809826009</v>
      </c>
      <c r="T14" s="38"/>
      <c r="U14" s="243">
        <f>S14*1.01</f>
        <v>633471.17279242689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460005</v>
      </c>
      <c r="D19" s="103">
        <f>IFERROR(C19/C$28,0)</f>
        <v>0.87619999999999998</v>
      </c>
      <c r="E19" s="246">
        <v>273370.49999999994</v>
      </c>
      <c r="F19" s="103">
        <f>IFERROR(E19/E$28,0)</f>
        <v>0.46729999999999988</v>
      </c>
      <c r="G19" s="246">
        <v>272987.90999999992</v>
      </c>
      <c r="H19" s="103">
        <f>IFERROR(G19/G$28,0)</f>
        <v>0.46202574257425727</v>
      </c>
      <c r="I19" s="246">
        <v>272539.1681999999</v>
      </c>
      <c r="J19" s="103">
        <f>IFERROR(I19/I$28,0)</f>
        <v>0.4566992647779628</v>
      </c>
      <c r="K19" s="246">
        <v>272022.36656399985</v>
      </c>
      <c r="L19" s="103">
        <f>IFERROR(K19/K$28,0)</f>
        <v>0.45132004957774452</v>
      </c>
      <c r="M19" s="246">
        <v>271435.55304527981</v>
      </c>
      <c r="N19" s="103">
        <f>IFERROR(M19/M$28,0)</f>
        <v>0.44588757482108848</v>
      </c>
      <c r="O19" s="246">
        <v>270776.73064768547</v>
      </c>
      <c r="P19" s="103">
        <f>IFERROR(O19/O$28,0)</f>
        <v>0.44040131318565379</v>
      </c>
      <c r="Q19" s="246">
        <v>270043.85646755417</v>
      </c>
      <c r="R19" s="103">
        <f>IFERROR(Q19/Q$28,0)</f>
        <v>0.43486073212808601</v>
      </c>
      <c r="S19" s="246">
        <v>269234.84071588947</v>
      </c>
      <c r="T19" s="103">
        <f>IFERROR(S19/S$28,0)</f>
        <v>0.42926529383232453</v>
      </c>
      <c r="U19" s="246">
        <v>268347.54572038125</v>
      </c>
      <c r="V19" s="103">
        <f>IFERROR(U19/U$28,0)</f>
        <v>0.4236144551573971</v>
      </c>
    </row>
    <row r="20" spans="1:24" ht="12.75" customHeight="1" x14ac:dyDescent="0.3">
      <c r="A20" s="38" t="s">
        <v>238</v>
      </c>
      <c r="B20" s="50"/>
      <c r="C20" s="136">
        <v>64995.000000000007</v>
      </c>
      <c r="D20" s="103">
        <f>IFERROR(C20/C$28,0)</f>
        <v>0.12380000000000001</v>
      </c>
      <c r="E20" s="136">
        <v>311629.50000000006</v>
      </c>
      <c r="F20" s="103">
        <f>IFERROR(E20/E$28,0)</f>
        <v>0.53270000000000006</v>
      </c>
      <c r="G20" s="136">
        <v>317862.09000000008</v>
      </c>
      <c r="H20" s="103">
        <f>IFERROR(G20/G$28,0)</f>
        <v>0.53797425742574267</v>
      </c>
      <c r="I20" s="136">
        <v>324219.3318000001</v>
      </c>
      <c r="J20" s="103">
        <f>IFERROR(I20/I$28,0)</f>
        <v>0.54330073522203726</v>
      </c>
      <c r="K20" s="136">
        <v>330703.71843600011</v>
      </c>
      <c r="L20" s="103">
        <f>IFERROR(K20/K$28,0)</f>
        <v>0.54867995042225548</v>
      </c>
      <c r="M20" s="136">
        <v>337317.79280472011</v>
      </c>
      <c r="N20" s="103">
        <f>IFERROR(M20/M$28,0)</f>
        <v>0.55411242517891146</v>
      </c>
      <c r="O20" s="136">
        <v>344064.14866081451</v>
      </c>
      <c r="P20" s="103">
        <f>IFERROR(O20/O$28,0)</f>
        <v>0.55959868681434621</v>
      </c>
      <c r="Q20" s="136">
        <v>350945.43163403083</v>
      </c>
      <c r="R20" s="103">
        <f>IFERROR(Q20/Q$28,0)</f>
        <v>0.56513926787191404</v>
      </c>
      <c r="S20" s="136">
        <v>357964.34026671143</v>
      </c>
      <c r="T20" s="103">
        <f>IFERROR(S20/S$28,0)</f>
        <v>0.57073470616767541</v>
      </c>
      <c r="U20" s="136">
        <v>365123.62707204564</v>
      </c>
      <c r="V20" s="103">
        <f>IFERROR(U20/U$28,0)</f>
        <v>0.57638554484260296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525000</v>
      </c>
      <c r="D28" s="106">
        <f t="shared" si="0"/>
        <v>1</v>
      </c>
      <c r="E28" s="105">
        <f>SUM(E19:E27)</f>
        <v>585000</v>
      </c>
      <c r="F28" s="106">
        <f t="shared" si="1"/>
        <v>1</v>
      </c>
      <c r="G28" s="105">
        <f>SUM(G19:G27)</f>
        <v>590850</v>
      </c>
      <c r="H28" s="106">
        <f t="shared" si="2"/>
        <v>1</v>
      </c>
      <c r="I28" s="105">
        <f>SUM(I19:I27)</f>
        <v>596758.5</v>
      </c>
      <c r="J28" s="106">
        <f t="shared" si="3"/>
        <v>1</v>
      </c>
      <c r="K28" s="105">
        <f>SUM(K19:K27)</f>
        <v>602726.08499999996</v>
      </c>
      <c r="L28" s="106">
        <f t="shared" si="4"/>
        <v>1</v>
      </c>
      <c r="M28" s="105">
        <f>SUM(M19:M27)</f>
        <v>608753.34584999993</v>
      </c>
      <c r="N28" s="106">
        <f t="shared" si="5"/>
        <v>1</v>
      </c>
      <c r="O28" s="105">
        <f>SUM(O19:O27)</f>
        <v>614840.87930849998</v>
      </c>
      <c r="P28" s="106">
        <f t="shared" si="6"/>
        <v>1</v>
      </c>
      <c r="Q28" s="105">
        <f>SUM(Q19:Q27)</f>
        <v>620989.288101585</v>
      </c>
      <c r="R28" s="106">
        <f t="shared" si="7"/>
        <v>1</v>
      </c>
      <c r="S28" s="105">
        <f>SUM(S19:S27)</f>
        <v>627199.1809826009</v>
      </c>
      <c r="T28" s="106">
        <f t="shared" si="8"/>
        <v>1</v>
      </c>
      <c r="U28" s="105">
        <f>SUM(U19:U27)</f>
        <v>633471.17279242689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175875</v>
      </c>
      <c r="D31" s="103">
        <f>IFERROR(C31/C$28,0)</f>
        <v>0.33500000000000002</v>
      </c>
      <c r="E31" s="216">
        <v>195975</v>
      </c>
      <c r="F31" s="103">
        <f>IFERROR(E31/E$28,0)</f>
        <v>0.33500000000000002</v>
      </c>
      <c r="G31" s="216">
        <v>197934.75</v>
      </c>
      <c r="H31" s="103">
        <f>IFERROR(G31/G$28,0)</f>
        <v>0.33500000000000002</v>
      </c>
      <c r="I31" s="216">
        <v>199914.0975</v>
      </c>
      <c r="J31" s="103">
        <f>IFERROR(I31/I$28,0)</f>
        <v>0.33500000000000002</v>
      </c>
      <c r="K31" s="216">
        <v>201913.23847499999</v>
      </c>
      <c r="L31" s="103">
        <f>IFERROR(K31/K$28,0)</f>
        <v>0.33500000000000002</v>
      </c>
      <c r="M31" s="216">
        <v>203932.37085974999</v>
      </c>
      <c r="N31" s="103">
        <f>IFERROR(M31/M$28,0)</f>
        <v>0.33500000000000002</v>
      </c>
      <c r="O31" s="216">
        <v>205971.69456834751</v>
      </c>
      <c r="P31" s="103">
        <f>IFERROR(O31/O$28,0)</f>
        <v>0.33500000000000002</v>
      </c>
      <c r="Q31" s="216">
        <v>208031.41151403097</v>
      </c>
      <c r="R31" s="103">
        <f>IFERROR(Q31/Q$28,0)</f>
        <v>0.33500000000000002</v>
      </c>
      <c r="S31" s="216">
        <v>210111.72562917133</v>
      </c>
      <c r="T31" s="103">
        <f>IFERROR(S31/S$28,0)</f>
        <v>0.33500000000000002</v>
      </c>
      <c r="U31" s="216">
        <v>212212.84288546303</v>
      </c>
      <c r="V31" s="103">
        <f>IFERROR(U31/U$28,0)</f>
        <v>0.33500000000000002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175875</v>
      </c>
      <c r="D33" s="106">
        <f>IFERROR(C33/C$28,0)</f>
        <v>0.33500000000000002</v>
      </c>
      <c r="E33" s="105">
        <f>SUM(E31:E32)</f>
        <v>195975</v>
      </c>
      <c r="F33" s="106">
        <f>IFERROR(E33/E$28,0)</f>
        <v>0.33500000000000002</v>
      </c>
      <c r="G33" s="105">
        <f>SUM(G31:G32)</f>
        <v>197934.75</v>
      </c>
      <c r="H33" s="106">
        <f>IFERROR(G33/G$28,0)</f>
        <v>0.33500000000000002</v>
      </c>
      <c r="I33" s="105">
        <f>SUM(I31:I32)</f>
        <v>199914.0975</v>
      </c>
      <c r="J33" s="106">
        <f>IFERROR(I33/I$28,0)</f>
        <v>0.33500000000000002</v>
      </c>
      <c r="K33" s="105">
        <f>SUM(K31:K32)</f>
        <v>201913.23847499999</v>
      </c>
      <c r="L33" s="106">
        <f>IFERROR(K33/K$28,0)</f>
        <v>0.33500000000000002</v>
      </c>
      <c r="M33" s="105">
        <f>SUM(M31:M32)</f>
        <v>203932.37085974999</v>
      </c>
      <c r="N33" s="106">
        <f>IFERROR(M33/M$28,0)</f>
        <v>0.33500000000000002</v>
      </c>
      <c r="O33" s="105">
        <f>SUM(O31:O32)</f>
        <v>205971.69456834751</v>
      </c>
      <c r="P33" s="106">
        <f>IFERROR(O33/O$28,0)</f>
        <v>0.33500000000000002</v>
      </c>
      <c r="Q33" s="105">
        <f>SUM(Q31:Q32)</f>
        <v>208031.41151403097</v>
      </c>
      <c r="R33" s="106">
        <f>IFERROR(Q33/Q$28,0)</f>
        <v>0.33500000000000002</v>
      </c>
      <c r="S33" s="105">
        <f>SUM(S31:S32)</f>
        <v>210111.72562917133</v>
      </c>
      <c r="T33" s="106">
        <f>IFERROR(S33/S$28,0)</f>
        <v>0.33500000000000002</v>
      </c>
      <c r="U33" s="105">
        <f>SUM(U31:U32)</f>
        <v>212212.84288546303</v>
      </c>
      <c r="V33" s="106">
        <f>IFERROR(U33/U$28,0)</f>
        <v>0.33500000000000002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100901</v>
      </c>
      <c r="D37" s="103">
        <f t="shared" si="10"/>
        <v>0.19219238095238095</v>
      </c>
      <c r="E37" s="216">
        <v>112201.91200000001</v>
      </c>
      <c r="F37" s="103">
        <f t="shared" si="11"/>
        <v>0.19179814017094018</v>
      </c>
      <c r="G37" s="216">
        <v>116128.97892000001</v>
      </c>
      <c r="H37" s="103">
        <f t="shared" si="12"/>
        <v>0.19654561888804267</v>
      </c>
      <c r="I37" s="216">
        <v>119845.10624544001</v>
      </c>
      <c r="J37" s="103">
        <f t="shared" si="13"/>
        <v>0.2008268105865941</v>
      </c>
      <c r="K37" s="216">
        <v>122841.23390157599</v>
      </c>
      <c r="L37" s="103">
        <f t="shared" si="14"/>
        <v>0.20380938698144449</v>
      </c>
      <c r="M37" s="216">
        <v>125912.26474911538</v>
      </c>
      <c r="N37" s="103">
        <f t="shared" si="15"/>
        <v>0.20683625906532729</v>
      </c>
      <c r="O37" s="216">
        <v>129060.07136784325</v>
      </c>
      <c r="P37" s="103">
        <f t="shared" si="16"/>
        <v>0.20990808469501035</v>
      </c>
      <c r="Q37" s="216">
        <v>132286.57315203932</v>
      </c>
      <c r="R37" s="103">
        <f t="shared" si="17"/>
        <v>0.21302553149741146</v>
      </c>
      <c r="S37" s="216">
        <v>135593.7374808403</v>
      </c>
      <c r="T37" s="103">
        <f t="shared" si="18"/>
        <v>0.21618927701469973</v>
      </c>
      <c r="U37" s="216">
        <v>138983.58091786128</v>
      </c>
      <c r="V37" s="103">
        <f t="shared" si="19"/>
        <v>0.21940000885155167</v>
      </c>
    </row>
    <row r="38" spans="1:22" ht="12.75" customHeight="1" x14ac:dyDescent="0.3">
      <c r="A38" s="38" t="s">
        <v>24</v>
      </c>
      <c r="B38" s="50"/>
      <c r="C38" s="216">
        <v>10933</v>
      </c>
      <c r="D38" s="103">
        <f t="shared" si="10"/>
        <v>2.0824761904761905E-2</v>
      </c>
      <c r="E38" s="216">
        <v>12157.496000000001</v>
      </c>
      <c r="F38" s="103">
        <f t="shared" si="11"/>
        <v>2.0782044444444446E-2</v>
      </c>
      <c r="G38" s="216">
        <v>12583.00836</v>
      </c>
      <c r="H38" s="103">
        <f t="shared" si="12"/>
        <v>2.1296451485148516E-2</v>
      </c>
      <c r="I38" s="216">
        <v>12985.66462752</v>
      </c>
      <c r="J38" s="103">
        <f t="shared" si="13"/>
        <v>2.1760334586805215E-2</v>
      </c>
      <c r="K38" s="216">
        <v>13310.306243207999</v>
      </c>
      <c r="L38" s="103">
        <f t="shared" si="14"/>
        <v>2.2083507872747866E-2</v>
      </c>
      <c r="M38" s="216">
        <v>13643.063899288198</v>
      </c>
      <c r="N38" s="103">
        <f t="shared" si="15"/>
        <v>2.2411480761947093E-2</v>
      </c>
      <c r="O38" s="216">
        <v>13984.140496770402</v>
      </c>
      <c r="P38" s="103">
        <f t="shared" si="16"/>
        <v>2.2744324535639373E-2</v>
      </c>
      <c r="Q38" s="216">
        <v>14333.744009189661</v>
      </c>
      <c r="R38" s="103">
        <f t="shared" si="17"/>
        <v>2.3082111533693418E-2</v>
      </c>
      <c r="S38" s="216">
        <v>14692.087609419401</v>
      </c>
      <c r="T38" s="103">
        <f t="shared" si="18"/>
        <v>2.3424915170332426E-2</v>
      </c>
      <c r="U38" s="216">
        <v>15059.389799654884</v>
      </c>
      <c r="V38" s="103">
        <f t="shared" si="19"/>
        <v>2.3772809950089836E-2</v>
      </c>
    </row>
    <row r="39" spans="1:22" ht="12.75" customHeight="1" x14ac:dyDescent="0.3">
      <c r="A39" s="38" t="s">
        <v>28</v>
      </c>
      <c r="B39" s="50"/>
      <c r="C39" s="216">
        <v>45607</v>
      </c>
      <c r="D39" s="103">
        <f t="shared" si="10"/>
        <v>8.6870476190476192E-2</v>
      </c>
      <c r="E39" s="216">
        <v>50714.984000000004</v>
      </c>
      <c r="F39" s="103">
        <f t="shared" si="11"/>
        <v>8.6692280341880354E-2</v>
      </c>
      <c r="G39" s="216">
        <v>52490.008439999998</v>
      </c>
      <c r="H39" s="103">
        <f t="shared" si="12"/>
        <v>8.883812886519421E-2</v>
      </c>
      <c r="I39" s="216">
        <v>54169.688710080001</v>
      </c>
      <c r="J39" s="103">
        <f t="shared" si="13"/>
        <v>9.0773216820673686E-2</v>
      </c>
      <c r="K39" s="216">
        <v>55523.930927832</v>
      </c>
      <c r="L39" s="103">
        <f t="shared" si="14"/>
        <v>9.2121333902168853E-2</v>
      </c>
      <c r="M39" s="216">
        <v>56912.029201027792</v>
      </c>
      <c r="N39" s="103">
        <f t="shared" si="15"/>
        <v>9.3489472524478284E-2</v>
      </c>
      <c r="O39" s="216">
        <v>58334.829931053479</v>
      </c>
      <c r="P39" s="103">
        <f t="shared" si="16"/>
        <v>9.4877930037218033E-2</v>
      </c>
      <c r="Q39" s="216">
        <v>59793.200679329813</v>
      </c>
      <c r="R39" s="103">
        <f t="shared" si="17"/>
        <v>9.6287008206087599E-2</v>
      </c>
      <c r="S39" s="216">
        <v>61288.03069631305</v>
      </c>
      <c r="T39" s="103">
        <f t="shared" si="18"/>
        <v>9.7717013278455223E-2</v>
      </c>
      <c r="U39" s="216">
        <v>62820.231463720869</v>
      </c>
      <c r="V39" s="103">
        <f t="shared" si="19"/>
        <v>9.9168256049917414E-2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216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216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12511.724</v>
      </c>
      <c r="D41" s="103">
        <f t="shared" si="10"/>
        <v>2.3831855238095237E-2</v>
      </c>
      <c r="E41" s="216">
        <v>13913.037088000001</v>
      </c>
      <c r="F41" s="103">
        <f t="shared" si="11"/>
        <v>2.3782969381196582E-2</v>
      </c>
      <c r="G41" s="216">
        <v>14399.993386080001</v>
      </c>
      <c r="H41" s="103">
        <f t="shared" si="12"/>
        <v>2.437165674211729E-2</v>
      </c>
      <c r="I41" s="216">
        <v>14860.793174434561</v>
      </c>
      <c r="J41" s="103">
        <f t="shared" si="13"/>
        <v>2.4902524512737667E-2</v>
      </c>
      <c r="K41" s="216">
        <v>15232.313003795423</v>
      </c>
      <c r="L41" s="103">
        <f t="shared" si="14"/>
        <v>2.5272363985699115E-2</v>
      </c>
      <c r="M41" s="216">
        <v>15613.120828890307</v>
      </c>
      <c r="N41" s="103">
        <f t="shared" si="15"/>
        <v>2.5647696124100589E-2</v>
      </c>
      <c r="O41" s="216">
        <v>16003.448849612563</v>
      </c>
      <c r="P41" s="103">
        <f t="shared" si="16"/>
        <v>2.6028602502181284E-2</v>
      </c>
      <c r="Q41" s="216">
        <v>16403.535070852875</v>
      </c>
      <c r="R41" s="103">
        <f t="shared" si="17"/>
        <v>2.6415165905679022E-2</v>
      </c>
      <c r="S41" s="216">
        <v>16813.623447624195</v>
      </c>
      <c r="T41" s="103">
        <f t="shared" si="18"/>
        <v>2.6807470349822764E-2</v>
      </c>
      <c r="U41" s="216">
        <v>17233.964033814798</v>
      </c>
      <c r="V41" s="103">
        <f t="shared" si="19"/>
        <v>2.7205601097592406E-2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14799.454</v>
      </c>
      <c r="D45" s="103">
        <f t="shared" si="10"/>
        <v>2.8189436190476189E-2</v>
      </c>
      <c r="E45" s="219">
        <v>16456.992848000002</v>
      </c>
      <c r="F45" s="103">
        <f t="shared" si="11"/>
        <v>2.8131611705982908E-2</v>
      </c>
      <c r="G45" s="219">
        <v>17032.987597679999</v>
      </c>
      <c r="H45" s="103">
        <f t="shared" si="12"/>
        <v>2.8827938728408223E-2</v>
      </c>
      <c r="I45" s="219">
        <v>17578.043200805761</v>
      </c>
      <c r="J45" s="103">
        <f t="shared" si="13"/>
        <v>2.9455874027442864E-2</v>
      </c>
      <c r="K45" s="219">
        <v>18017.494280825904</v>
      </c>
      <c r="L45" s="103">
        <f t="shared" si="14"/>
        <v>2.9893337503097955E-2</v>
      </c>
      <c r="M45" s="219">
        <v>18467.931637846548</v>
      </c>
      <c r="N45" s="103">
        <f t="shared" si="15"/>
        <v>3.0337297961064751E-2</v>
      </c>
      <c r="O45" s="219">
        <v>18929.62992879271</v>
      </c>
      <c r="P45" s="103">
        <f t="shared" si="16"/>
        <v>3.0787851891179569E-2</v>
      </c>
      <c r="Q45" s="219">
        <v>19402.870677012525</v>
      </c>
      <c r="R45" s="103">
        <f t="shared" si="17"/>
        <v>3.1245097216296092E-2</v>
      </c>
      <c r="S45" s="219">
        <v>19887.942443937838</v>
      </c>
      <c r="T45" s="103">
        <f t="shared" si="18"/>
        <v>3.1709133313567811E-2</v>
      </c>
      <c r="U45" s="219">
        <v>20385.141005036283</v>
      </c>
      <c r="V45" s="103">
        <f t="shared" si="19"/>
        <v>3.2180061036046544E-2</v>
      </c>
    </row>
    <row r="46" spans="1:22" ht="12.75" customHeight="1" x14ac:dyDescent="0.3">
      <c r="A46" s="26" t="s">
        <v>5</v>
      </c>
      <c r="B46" s="69"/>
      <c r="C46" s="105">
        <f>SUM(C36:C45)</f>
        <v>184752.17799999999</v>
      </c>
      <c r="D46" s="106">
        <f t="shared" si="10"/>
        <v>0.35190891047619044</v>
      </c>
      <c r="E46" s="105">
        <f>SUM(E36:E45)</f>
        <v>205444.42193600003</v>
      </c>
      <c r="F46" s="106">
        <f t="shared" si="11"/>
        <v>0.35118704604444451</v>
      </c>
      <c r="G46" s="105">
        <f>SUM(G36:G45)</f>
        <v>212634.97670376001</v>
      </c>
      <c r="H46" s="106">
        <f t="shared" si="12"/>
        <v>0.35987979470891091</v>
      </c>
      <c r="I46" s="105">
        <f>SUM(I36:I45)</f>
        <v>219439.29595828033</v>
      </c>
      <c r="J46" s="106">
        <f t="shared" si="13"/>
        <v>0.36771876053425351</v>
      </c>
      <c r="K46" s="105">
        <f>SUM(K36:K45)</f>
        <v>224925.27835723732</v>
      </c>
      <c r="L46" s="106">
        <f t="shared" si="14"/>
        <v>0.37317993024515828</v>
      </c>
      <c r="M46" s="105">
        <f>SUM(M36:M45)</f>
        <v>230548.41031616821</v>
      </c>
      <c r="N46" s="106">
        <f t="shared" si="15"/>
        <v>0.37872220643691801</v>
      </c>
      <c r="O46" s="105">
        <f>SUM(O36:O45)</f>
        <v>236312.12057407241</v>
      </c>
      <c r="P46" s="106">
        <f t="shared" si="16"/>
        <v>0.38434679366122865</v>
      </c>
      <c r="Q46" s="105">
        <f>SUM(Q36:Q45)</f>
        <v>242219.92358842416</v>
      </c>
      <c r="R46" s="106">
        <f t="shared" si="17"/>
        <v>0.39005491435916756</v>
      </c>
      <c r="S46" s="105">
        <f>SUM(S36:S45)</f>
        <v>248275.42167813479</v>
      </c>
      <c r="T46" s="106">
        <f t="shared" si="18"/>
        <v>0.39584780912687795</v>
      </c>
      <c r="U46" s="105">
        <f>SUM(U36:U45)</f>
        <v>254482.30722008811</v>
      </c>
      <c r="V46" s="106">
        <f t="shared" si="19"/>
        <v>0.4017267369851979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>
        <f>B4</f>
        <v>0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367.5</v>
      </c>
      <c r="D54" s="103">
        <f t="shared" si="20"/>
        <v>6.9999999999999999E-4</v>
      </c>
      <c r="E54" s="216">
        <v>409.50000000000006</v>
      </c>
      <c r="F54" s="103">
        <f t="shared" si="21"/>
        <v>7.000000000000001E-4</v>
      </c>
      <c r="G54" s="216">
        <v>413.59499999999997</v>
      </c>
      <c r="H54" s="103">
        <f t="shared" si="22"/>
        <v>6.9999999999999999E-4</v>
      </c>
      <c r="I54" s="216">
        <v>417.73095000000001</v>
      </c>
      <c r="J54" s="103">
        <f t="shared" si="23"/>
        <v>6.9999999999999999E-4</v>
      </c>
      <c r="K54" s="216">
        <v>421.90825949999993</v>
      </c>
      <c r="L54" s="103">
        <f t="shared" si="24"/>
        <v>6.9999999999999988E-4</v>
      </c>
      <c r="M54" s="216">
        <v>426.1273420949999</v>
      </c>
      <c r="N54" s="103">
        <f t="shared" si="25"/>
        <v>6.9999999999999988E-4</v>
      </c>
      <c r="O54" s="216">
        <v>430.38861551594994</v>
      </c>
      <c r="P54" s="103">
        <f t="shared" si="26"/>
        <v>6.9999999999999988E-4</v>
      </c>
      <c r="Q54" s="216">
        <v>434.69250167110943</v>
      </c>
      <c r="R54" s="103">
        <f t="shared" si="27"/>
        <v>6.9999999999999988E-4</v>
      </c>
      <c r="S54" s="216">
        <v>439.03942668782059</v>
      </c>
      <c r="T54" s="103">
        <f t="shared" si="28"/>
        <v>6.9999999999999999E-4</v>
      </c>
      <c r="U54" s="216">
        <v>443.42982095469881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>
        <v>36750</v>
      </c>
      <c r="D55" s="103">
        <f t="shared" si="20"/>
        <v>7.0000000000000007E-2</v>
      </c>
      <c r="E55" s="216">
        <v>40950.000000000007</v>
      </c>
      <c r="F55" s="103">
        <f t="shared" si="21"/>
        <v>7.0000000000000007E-2</v>
      </c>
      <c r="G55" s="216">
        <v>41359.500000000007</v>
      </c>
      <c r="H55" s="103">
        <f t="shared" si="22"/>
        <v>7.0000000000000007E-2</v>
      </c>
      <c r="I55" s="216">
        <v>41773.095000000001</v>
      </c>
      <c r="J55" s="103">
        <f t="shared" si="23"/>
        <v>7.0000000000000007E-2</v>
      </c>
      <c r="K55" s="216">
        <v>42190.825949999999</v>
      </c>
      <c r="L55" s="103">
        <f t="shared" si="24"/>
        <v>7.0000000000000007E-2</v>
      </c>
      <c r="M55" s="216">
        <v>42612.734209499999</v>
      </c>
      <c r="N55" s="103">
        <f t="shared" si="25"/>
        <v>7.0000000000000007E-2</v>
      </c>
      <c r="O55" s="216">
        <v>43038.861551595</v>
      </c>
      <c r="P55" s="103">
        <f t="shared" si="26"/>
        <v>7.0000000000000007E-2</v>
      </c>
      <c r="Q55" s="216">
        <v>43469.250167110957</v>
      </c>
      <c r="R55" s="103">
        <f t="shared" si="27"/>
        <v>7.0000000000000007E-2</v>
      </c>
      <c r="S55" s="216">
        <v>43903.942668782067</v>
      </c>
      <c r="T55" s="103">
        <f t="shared" si="28"/>
        <v>7.0000000000000007E-2</v>
      </c>
      <c r="U55" s="216">
        <v>44342.982095469888</v>
      </c>
      <c r="V55" s="103">
        <f t="shared" si="29"/>
        <v>7.0000000000000007E-2</v>
      </c>
      <c r="X55" s="235"/>
    </row>
    <row r="56" spans="1:24" ht="12.75" customHeight="1" x14ac:dyDescent="0.3">
      <c r="A56" s="38" t="s">
        <v>88</v>
      </c>
      <c r="B56" s="50"/>
      <c r="C56" s="216">
        <v>267.75</v>
      </c>
      <c r="D56" s="103">
        <f t="shared" si="20"/>
        <v>5.1000000000000004E-4</v>
      </c>
      <c r="E56" s="216">
        <v>298.35000000000002</v>
      </c>
      <c r="F56" s="103">
        <f t="shared" si="21"/>
        <v>5.1000000000000004E-4</v>
      </c>
      <c r="G56" s="216">
        <v>301.33350000000007</v>
      </c>
      <c r="H56" s="103">
        <f t="shared" si="22"/>
        <v>5.1000000000000015E-4</v>
      </c>
      <c r="I56" s="216">
        <v>304.346835</v>
      </c>
      <c r="J56" s="103">
        <f t="shared" si="23"/>
        <v>5.1000000000000004E-4</v>
      </c>
      <c r="K56" s="216">
        <v>307.39030334999995</v>
      </c>
      <c r="L56" s="103">
        <f t="shared" si="24"/>
        <v>5.0999999999999993E-4</v>
      </c>
      <c r="M56" s="216">
        <v>310.46420638349997</v>
      </c>
      <c r="N56" s="103">
        <f t="shared" si="25"/>
        <v>5.1000000000000004E-4</v>
      </c>
      <c r="O56" s="216">
        <v>313.56884844733497</v>
      </c>
      <c r="P56" s="103">
        <f t="shared" si="26"/>
        <v>5.0999999999999993E-4</v>
      </c>
      <c r="Q56" s="216">
        <v>316.70453693180832</v>
      </c>
      <c r="R56" s="103">
        <f t="shared" si="27"/>
        <v>5.0999999999999993E-4</v>
      </c>
      <c r="S56" s="216">
        <v>319.87158230112647</v>
      </c>
      <c r="T56" s="103">
        <f t="shared" si="28"/>
        <v>5.1000000000000004E-4</v>
      </c>
      <c r="U56" s="216">
        <v>323.07029812413776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26250</v>
      </c>
      <c r="D59" s="103">
        <f t="shared" si="20"/>
        <v>0.05</v>
      </c>
      <c r="E59" s="216">
        <v>29250</v>
      </c>
      <c r="F59" s="103">
        <f t="shared" si="21"/>
        <v>0.05</v>
      </c>
      <c r="G59" s="216">
        <v>29542.5</v>
      </c>
      <c r="H59" s="103">
        <f t="shared" si="22"/>
        <v>0.05</v>
      </c>
      <c r="I59" s="216">
        <v>29837.925000000003</v>
      </c>
      <c r="J59" s="103">
        <f t="shared" si="23"/>
        <v>0.05</v>
      </c>
      <c r="K59" s="216">
        <v>30136.304250000001</v>
      </c>
      <c r="L59" s="103">
        <f t="shared" si="24"/>
        <v>0.05</v>
      </c>
      <c r="M59" s="216">
        <v>30437.667292499998</v>
      </c>
      <c r="N59" s="103">
        <f t="shared" si="25"/>
        <v>0.05</v>
      </c>
      <c r="O59" s="216">
        <v>30742.043965425</v>
      </c>
      <c r="P59" s="103">
        <f t="shared" si="26"/>
        <v>0.05</v>
      </c>
      <c r="Q59" s="216">
        <v>31049.464405079252</v>
      </c>
      <c r="R59" s="103">
        <f t="shared" si="27"/>
        <v>0.05</v>
      </c>
      <c r="S59" s="216">
        <v>31359.959049130048</v>
      </c>
      <c r="T59" s="103">
        <f t="shared" si="28"/>
        <v>0.05</v>
      </c>
      <c r="U59" s="216">
        <v>31673.558639621348</v>
      </c>
      <c r="V59" s="103">
        <f t="shared" si="29"/>
        <v>0.05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7383.1108541581207</v>
      </c>
      <c r="D63" s="103">
        <f t="shared" si="20"/>
        <v>1.4063068293634516E-2</v>
      </c>
      <c r="E63" s="216">
        <v>4992.4583150808094</v>
      </c>
      <c r="F63" s="103">
        <f t="shared" si="21"/>
        <v>8.5341167779159136E-3</v>
      </c>
      <c r="G63" s="216">
        <v>5519.4189077398778</v>
      </c>
      <c r="H63" s="103">
        <f t="shared" si="22"/>
        <v>9.341489223559072E-3</v>
      </c>
      <c r="I63" s="216">
        <v>5359.2088665805331</v>
      </c>
      <c r="J63" s="103">
        <f t="shared" si="23"/>
        <v>8.9805321023169894E-3</v>
      </c>
      <c r="K63" s="216">
        <v>5382.7806268872382</v>
      </c>
      <c r="L63" s="103">
        <f t="shared" si="24"/>
        <v>8.9307245212180229E-3</v>
      </c>
      <c r="M63" s="216">
        <v>5406.694372199021</v>
      </c>
      <c r="N63" s="103">
        <f t="shared" si="25"/>
        <v>8.8815846501010594E-3</v>
      </c>
      <c r="O63" s="216">
        <v>5430.3465294285725</v>
      </c>
      <c r="P63" s="103">
        <f t="shared" si="26"/>
        <v>8.8321169137874859E-3</v>
      </c>
      <c r="Q63" s="216">
        <v>5454.344541584027</v>
      </c>
      <c r="R63" s="103">
        <f t="shared" si="27"/>
        <v>8.7833150202290995E-3</v>
      </c>
      <c r="S63" s="216">
        <v>5478.3884850854311</v>
      </c>
      <c r="T63" s="103">
        <f t="shared" si="28"/>
        <v>8.7346869243399208E-3</v>
      </c>
      <c r="U63" s="216">
        <v>5502.4812968591259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2520</v>
      </c>
      <c r="D64" s="103">
        <f t="shared" si="20"/>
        <v>4.7999999999999996E-3</v>
      </c>
      <c r="E64" s="216">
        <v>2807.9999999999995</v>
      </c>
      <c r="F64" s="103">
        <f t="shared" si="21"/>
        <v>4.7999999999999996E-3</v>
      </c>
      <c r="G64" s="216">
        <v>2836.08</v>
      </c>
      <c r="H64" s="103">
        <f t="shared" si="22"/>
        <v>4.7999999999999996E-3</v>
      </c>
      <c r="I64" s="216">
        <v>2864.4407999999994</v>
      </c>
      <c r="J64" s="103">
        <f t="shared" si="23"/>
        <v>4.7999999999999987E-3</v>
      </c>
      <c r="K64" s="216">
        <v>2893.0852079999995</v>
      </c>
      <c r="L64" s="103">
        <f t="shared" si="24"/>
        <v>4.7999999999999996E-3</v>
      </c>
      <c r="M64" s="216">
        <v>2922.0160600799991</v>
      </c>
      <c r="N64" s="103">
        <f t="shared" si="25"/>
        <v>4.7999999999999987E-3</v>
      </c>
      <c r="O64" s="216">
        <v>2951.2362206807993</v>
      </c>
      <c r="P64" s="103">
        <f t="shared" si="26"/>
        <v>4.7999999999999987E-3</v>
      </c>
      <c r="Q64" s="216">
        <v>2980.7485828876074</v>
      </c>
      <c r="R64" s="103">
        <f t="shared" si="27"/>
        <v>4.7999999999999987E-3</v>
      </c>
      <c r="S64" s="216">
        <v>3010.5560687164839</v>
      </c>
      <c r="T64" s="103">
        <f t="shared" si="28"/>
        <v>4.7999999999999996E-3</v>
      </c>
      <c r="U64" s="216">
        <v>3040.6616294036494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262.5</v>
      </c>
      <c r="D65" s="103">
        <f t="shared" si="20"/>
        <v>5.0000000000000001E-4</v>
      </c>
      <c r="E65" s="216">
        <v>292.5</v>
      </c>
      <c r="F65" s="103">
        <f t="shared" si="21"/>
        <v>5.0000000000000001E-4</v>
      </c>
      <c r="G65" s="216">
        <v>295.42500000000001</v>
      </c>
      <c r="H65" s="103">
        <f t="shared" si="22"/>
        <v>5.0000000000000001E-4</v>
      </c>
      <c r="I65" s="216">
        <v>298.37924999999996</v>
      </c>
      <c r="J65" s="103">
        <f t="shared" si="23"/>
        <v>4.999999999999999E-4</v>
      </c>
      <c r="K65" s="216">
        <v>301.36304249999995</v>
      </c>
      <c r="L65" s="103">
        <f t="shared" si="24"/>
        <v>4.999999999999999E-4</v>
      </c>
      <c r="M65" s="216">
        <v>304.37667292499998</v>
      </c>
      <c r="N65" s="103">
        <f t="shared" si="25"/>
        <v>5.0000000000000001E-4</v>
      </c>
      <c r="O65" s="216">
        <v>307.42043965424995</v>
      </c>
      <c r="P65" s="103">
        <f t="shared" si="26"/>
        <v>4.999999999999999E-4</v>
      </c>
      <c r="Q65" s="216">
        <v>310.49464405079249</v>
      </c>
      <c r="R65" s="103">
        <f t="shared" si="27"/>
        <v>5.0000000000000001E-4</v>
      </c>
      <c r="S65" s="216">
        <v>313.59959049130049</v>
      </c>
      <c r="T65" s="103">
        <f t="shared" si="28"/>
        <v>5.0000000000000001E-4</v>
      </c>
      <c r="U65" s="216">
        <v>316.73558639621348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1470</v>
      </c>
      <c r="D66" s="103">
        <f t="shared" si="20"/>
        <v>2.8E-3</v>
      </c>
      <c r="E66" s="216">
        <v>1638.0000000000002</v>
      </c>
      <c r="F66" s="103">
        <f t="shared" si="21"/>
        <v>2.8000000000000004E-3</v>
      </c>
      <c r="G66" s="216">
        <v>1654.3799999999999</v>
      </c>
      <c r="H66" s="103">
        <f t="shared" si="22"/>
        <v>2.8E-3</v>
      </c>
      <c r="I66" s="216">
        <v>1670.9238</v>
      </c>
      <c r="J66" s="103">
        <f t="shared" si="23"/>
        <v>2.8E-3</v>
      </c>
      <c r="K66" s="216">
        <v>1687.6330379999997</v>
      </c>
      <c r="L66" s="103">
        <f t="shared" si="24"/>
        <v>2.7999999999999995E-3</v>
      </c>
      <c r="M66" s="216">
        <v>1704.5093683799996</v>
      </c>
      <c r="N66" s="103">
        <f t="shared" si="25"/>
        <v>2.7999999999999995E-3</v>
      </c>
      <c r="O66" s="216">
        <v>1721.5544620637997</v>
      </c>
      <c r="P66" s="103">
        <f t="shared" si="26"/>
        <v>2.7999999999999995E-3</v>
      </c>
      <c r="Q66" s="216">
        <v>1738.7700066844377</v>
      </c>
      <c r="R66" s="103">
        <f t="shared" si="27"/>
        <v>2.7999999999999995E-3</v>
      </c>
      <c r="S66" s="216">
        <v>1756.1577067512824</v>
      </c>
      <c r="T66" s="103">
        <f t="shared" si="28"/>
        <v>2.8E-3</v>
      </c>
      <c r="U66" s="216">
        <v>1773.7192838187952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7087.4999999999991</v>
      </c>
      <c r="D67" s="103">
        <f t="shared" si="20"/>
        <v>1.3499999999999998E-2</v>
      </c>
      <c r="E67" s="216">
        <v>7897.4999999999991</v>
      </c>
      <c r="F67" s="103">
        <f t="shared" si="21"/>
        <v>1.3499999999999998E-2</v>
      </c>
      <c r="G67" s="216">
        <v>7976.4750000000004</v>
      </c>
      <c r="H67" s="103">
        <f t="shared" si="22"/>
        <v>1.35E-2</v>
      </c>
      <c r="I67" s="216">
        <v>8056.2397499999997</v>
      </c>
      <c r="J67" s="103">
        <f t="shared" si="23"/>
        <v>1.35E-2</v>
      </c>
      <c r="K67" s="216">
        <v>8136.8021474999987</v>
      </c>
      <c r="L67" s="103">
        <f t="shared" si="24"/>
        <v>1.3499999999999998E-2</v>
      </c>
      <c r="M67" s="216">
        <v>8218.1701689749989</v>
      </c>
      <c r="N67" s="103">
        <f t="shared" si="25"/>
        <v>1.35E-2</v>
      </c>
      <c r="O67" s="216">
        <v>8300.3518706647483</v>
      </c>
      <c r="P67" s="103">
        <f t="shared" si="26"/>
        <v>1.3499999999999998E-2</v>
      </c>
      <c r="Q67" s="216">
        <v>8383.3553893713979</v>
      </c>
      <c r="R67" s="103">
        <f t="shared" si="27"/>
        <v>1.35E-2</v>
      </c>
      <c r="S67" s="216">
        <v>8467.1889432651114</v>
      </c>
      <c r="T67" s="103">
        <f t="shared" si="28"/>
        <v>1.3499999999999998E-2</v>
      </c>
      <c r="U67" s="216">
        <v>8551.8608326977628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892.5</v>
      </c>
      <c r="D68" s="103">
        <f t="shared" si="20"/>
        <v>1.6999999999999999E-3</v>
      </c>
      <c r="E68" s="216">
        <v>994.49999999999989</v>
      </c>
      <c r="F68" s="103">
        <f t="shared" si="21"/>
        <v>1.6999999999999999E-3</v>
      </c>
      <c r="G68" s="216">
        <v>1004.4450000000001</v>
      </c>
      <c r="H68" s="103">
        <f t="shared" si="22"/>
        <v>1.7000000000000001E-3</v>
      </c>
      <c r="I68" s="216">
        <v>1014.4894499999999</v>
      </c>
      <c r="J68" s="103">
        <f t="shared" si="23"/>
        <v>1.6999999999999999E-3</v>
      </c>
      <c r="K68" s="216">
        <v>1024.6343444999998</v>
      </c>
      <c r="L68" s="103">
        <f t="shared" si="24"/>
        <v>1.6999999999999997E-3</v>
      </c>
      <c r="M68" s="216">
        <v>1034.8806879449999</v>
      </c>
      <c r="N68" s="103">
        <f t="shared" si="25"/>
        <v>1.6999999999999999E-3</v>
      </c>
      <c r="O68" s="216">
        <v>1045.2294948244498</v>
      </c>
      <c r="P68" s="103">
        <f t="shared" si="26"/>
        <v>1.6999999999999997E-3</v>
      </c>
      <c r="Q68" s="216">
        <v>1055.6817897726944</v>
      </c>
      <c r="R68" s="103">
        <f t="shared" si="27"/>
        <v>1.6999999999999999E-3</v>
      </c>
      <c r="S68" s="216">
        <v>1066.2386076704215</v>
      </c>
      <c r="T68" s="103">
        <f t="shared" si="28"/>
        <v>1.6999999999999999E-3</v>
      </c>
      <c r="U68" s="216">
        <v>1076.9009937471258</v>
      </c>
      <c r="V68" s="103">
        <f t="shared" si="29"/>
        <v>1.7000000000000001E-3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52.5</v>
      </c>
      <c r="D70" s="103">
        <f t="shared" si="20"/>
        <v>1E-4</v>
      </c>
      <c r="E70" s="216">
        <v>58.5</v>
      </c>
      <c r="F70" s="103">
        <f t="shared" si="21"/>
        <v>1E-4</v>
      </c>
      <c r="G70" s="216">
        <v>59.085000000000008</v>
      </c>
      <c r="H70" s="103">
        <f t="shared" si="22"/>
        <v>1.0000000000000002E-4</v>
      </c>
      <c r="I70" s="216">
        <v>59.675850000000004</v>
      </c>
      <c r="J70" s="103">
        <f t="shared" si="23"/>
        <v>1E-4</v>
      </c>
      <c r="K70" s="216">
        <v>60.272608499999997</v>
      </c>
      <c r="L70" s="103">
        <f t="shared" si="24"/>
        <v>1E-4</v>
      </c>
      <c r="M70" s="216">
        <v>60.875334584999997</v>
      </c>
      <c r="N70" s="103">
        <f t="shared" si="25"/>
        <v>1E-4</v>
      </c>
      <c r="O70" s="216">
        <v>61.484087930850002</v>
      </c>
      <c r="P70" s="103">
        <f t="shared" si="26"/>
        <v>1E-4</v>
      </c>
      <c r="Q70" s="216">
        <v>62.098928810158498</v>
      </c>
      <c r="R70" s="103">
        <f t="shared" si="27"/>
        <v>9.9999999999999991E-5</v>
      </c>
      <c r="S70" s="216">
        <v>62.719918098260095</v>
      </c>
      <c r="T70" s="103">
        <f t="shared" si="28"/>
        <v>1E-4</v>
      </c>
      <c r="U70" s="216">
        <v>63.347117279242696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3937.5</v>
      </c>
      <c r="D75" s="103">
        <f t="shared" si="20"/>
        <v>7.4999999999999997E-3</v>
      </c>
      <c r="E75" s="216">
        <v>4387.5</v>
      </c>
      <c r="F75" s="103">
        <f t="shared" si="21"/>
        <v>7.4999999999999997E-3</v>
      </c>
      <c r="G75" s="216">
        <v>4431.375</v>
      </c>
      <c r="H75" s="103">
        <f t="shared" si="22"/>
        <v>7.4999999999999997E-3</v>
      </c>
      <c r="I75" s="216">
        <v>4475.6887499999993</v>
      </c>
      <c r="J75" s="103">
        <f t="shared" si="23"/>
        <v>7.4999999999999989E-3</v>
      </c>
      <c r="K75" s="216">
        <v>4520.4456374999991</v>
      </c>
      <c r="L75" s="103">
        <f t="shared" si="24"/>
        <v>7.4999999999999989E-3</v>
      </c>
      <c r="M75" s="216">
        <v>4565.6500938749987</v>
      </c>
      <c r="N75" s="103">
        <f t="shared" si="25"/>
        <v>7.4999999999999989E-3</v>
      </c>
      <c r="O75" s="216">
        <v>4611.3065948137491</v>
      </c>
      <c r="P75" s="103">
        <f t="shared" si="26"/>
        <v>7.4999999999999989E-3</v>
      </c>
      <c r="Q75" s="216">
        <v>4657.4196607618869</v>
      </c>
      <c r="R75" s="103">
        <f t="shared" si="27"/>
        <v>7.4999999999999989E-3</v>
      </c>
      <c r="S75" s="216">
        <v>4703.9938573695063</v>
      </c>
      <c r="T75" s="103">
        <f t="shared" si="28"/>
        <v>7.4999999999999989E-3</v>
      </c>
      <c r="U75" s="216">
        <v>4751.0337959432018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210</v>
      </c>
      <c r="D76" s="103">
        <f t="shared" si="20"/>
        <v>4.0000000000000002E-4</v>
      </c>
      <c r="E76" s="216">
        <v>234</v>
      </c>
      <c r="F76" s="103">
        <f t="shared" si="21"/>
        <v>4.0000000000000002E-4</v>
      </c>
      <c r="G76" s="216">
        <v>236.34000000000003</v>
      </c>
      <c r="H76" s="103">
        <f t="shared" si="22"/>
        <v>4.0000000000000007E-4</v>
      </c>
      <c r="I76" s="216">
        <v>238.70340000000002</v>
      </c>
      <c r="J76" s="103">
        <f t="shared" si="23"/>
        <v>4.0000000000000002E-4</v>
      </c>
      <c r="K76" s="216">
        <v>241.09043399999999</v>
      </c>
      <c r="L76" s="103">
        <f t="shared" si="24"/>
        <v>4.0000000000000002E-4</v>
      </c>
      <c r="M76" s="216">
        <v>243.50133833999999</v>
      </c>
      <c r="N76" s="103">
        <f t="shared" si="25"/>
        <v>4.0000000000000002E-4</v>
      </c>
      <c r="O76" s="216">
        <v>245.93635172340001</v>
      </c>
      <c r="P76" s="103">
        <f t="shared" si="26"/>
        <v>4.0000000000000002E-4</v>
      </c>
      <c r="Q76" s="216">
        <v>248.39571524063399</v>
      </c>
      <c r="R76" s="103">
        <f t="shared" si="27"/>
        <v>3.9999999999999996E-4</v>
      </c>
      <c r="S76" s="216">
        <v>250.87967239304038</v>
      </c>
      <c r="T76" s="103">
        <f t="shared" si="28"/>
        <v>4.0000000000000002E-4</v>
      </c>
      <c r="U76" s="216">
        <v>253.38846911697078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682.5</v>
      </c>
      <c r="D77" s="103">
        <f t="shared" si="20"/>
        <v>1.2999999999999999E-3</v>
      </c>
      <c r="E77" s="216">
        <v>760.49999999999989</v>
      </c>
      <c r="F77" s="103">
        <f t="shared" si="21"/>
        <v>1.2999999999999997E-3</v>
      </c>
      <c r="G77" s="216">
        <v>768.10500000000002</v>
      </c>
      <c r="H77" s="103">
        <f t="shared" si="22"/>
        <v>1.2999999999999999E-3</v>
      </c>
      <c r="I77" s="216">
        <v>775.78604999999993</v>
      </c>
      <c r="J77" s="103">
        <f t="shared" si="23"/>
        <v>1.2999999999999999E-3</v>
      </c>
      <c r="K77" s="216">
        <v>783.54391049999992</v>
      </c>
      <c r="L77" s="103">
        <f t="shared" si="24"/>
        <v>1.2999999999999999E-3</v>
      </c>
      <c r="M77" s="216">
        <v>791.37934960499979</v>
      </c>
      <c r="N77" s="103">
        <f t="shared" si="25"/>
        <v>1.2999999999999997E-3</v>
      </c>
      <c r="O77" s="216">
        <v>799.29314310104985</v>
      </c>
      <c r="P77" s="103">
        <f t="shared" si="26"/>
        <v>1.2999999999999997E-3</v>
      </c>
      <c r="Q77" s="216">
        <v>807.28607453206041</v>
      </c>
      <c r="R77" s="103">
        <f t="shared" si="27"/>
        <v>1.2999999999999999E-3</v>
      </c>
      <c r="S77" s="216">
        <v>815.35893527738119</v>
      </c>
      <c r="T77" s="103">
        <f t="shared" si="28"/>
        <v>1.2999999999999999E-3</v>
      </c>
      <c r="U77" s="216">
        <v>823.51252463015499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10500</v>
      </c>
      <c r="D78" s="103">
        <f t="shared" si="20"/>
        <v>0.02</v>
      </c>
      <c r="E78" s="216">
        <v>11700</v>
      </c>
      <c r="F78" s="103">
        <f t="shared" si="21"/>
        <v>0.02</v>
      </c>
      <c r="G78" s="216">
        <v>11817</v>
      </c>
      <c r="H78" s="103">
        <f t="shared" si="22"/>
        <v>0.02</v>
      </c>
      <c r="I78" s="216">
        <v>11935.17</v>
      </c>
      <c r="J78" s="103">
        <f t="shared" si="23"/>
        <v>0.02</v>
      </c>
      <c r="K78" s="216">
        <v>12054.521699999999</v>
      </c>
      <c r="L78" s="103">
        <f t="shared" si="24"/>
        <v>0.02</v>
      </c>
      <c r="M78" s="216">
        <v>12175.066916999998</v>
      </c>
      <c r="N78" s="103">
        <f t="shared" si="25"/>
        <v>0.02</v>
      </c>
      <c r="O78" s="216">
        <v>12296.81758617</v>
      </c>
      <c r="P78" s="103">
        <f t="shared" si="26"/>
        <v>0.02</v>
      </c>
      <c r="Q78" s="216">
        <v>12419.785762031701</v>
      </c>
      <c r="R78" s="103">
        <f t="shared" si="27"/>
        <v>0.02</v>
      </c>
      <c r="S78" s="216">
        <v>12543.983619652019</v>
      </c>
      <c r="T78" s="103">
        <f t="shared" si="28"/>
        <v>0.02</v>
      </c>
      <c r="U78" s="216">
        <v>12669.423455848539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2100</v>
      </c>
      <c r="D86" s="103">
        <f t="shared" si="20"/>
        <v>4.0000000000000001E-3</v>
      </c>
      <c r="E86" s="216">
        <v>2340</v>
      </c>
      <c r="F86" s="103">
        <f t="shared" si="21"/>
        <v>4.0000000000000001E-3</v>
      </c>
      <c r="G86" s="216">
        <v>2363.4</v>
      </c>
      <c r="H86" s="103">
        <f t="shared" si="22"/>
        <v>4.0000000000000001E-3</v>
      </c>
      <c r="I86" s="216">
        <v>2387.0339999999997</v>
      </c>
      <c r="J86" s="103">
        <f t="shared" si="23"/>
        <v>3.9999999999999992E-3</v>
      </c>
      <c r="K86" s="216">
        <v>2410.9043399999996</v>
      </c>
      <c r="L86" s="103">
        <f t="shared" si="24"/>
        <v>3.9999999999999992E-3</v>
      </c>
      <c r="M86" s="216">
        <v>2435.0133833999998</v>
      </c>
      <c r="N86" s="103">
        <f t="shared" si="25"/>
        <v>4.0000000000000001E-3</v>
      </c>
      <c r="O86" s="216">
        <v>2459.3635172339996</v>
      </c>
      <c r="P86" s="103">
        <f t="shared" si="26"/>
        <v>3.9999999999999992E-3</v>
      </c>
      <c r="Q86" s="216">
        <v>2483.9571524063399</v>
      </c>
      <c r="R86" s="103">
        <f t="shared" si="27"/>
        <v>4.0000000000000001E-3</v>
      </c>
      <c r="S86" s="216">
        <v>2508.7967239304039</v>
      </c>
      <c r="T86" s="103">
        <f t="shared" si="28"/>
        <v>4.0000000000000001E-3</v>
      </c>
      <c r="U86" s="216">
        <v>2533.8846911697078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2677.5</v>
      </c>
      <c r="D88" s="103">
        <f t="shared" si="20"/>
        <v>5.1000000000000004E-3</v>
      </c>
      <c r="E88" s="216">
        <v>2983.5000000000005</v>
      </c>
      <c r="F88" s="103">
        <f t="shared" si="21"/>
        <v>5.1000000000000004E-3</v>
      </c>
      <c r="G88" s="216">
        <v>3013.3350000000005</v>
      </c>
      <c r="H88" s="103">
        <f t="shared" si="22"/>
        <v>5.1000000000000012E-3</v>
      </c>
      <c r="I88" s="216">
        <v>3043.4683499999996</v>
      </c>
      <c r="J88" s="103">
        <f t="shared" si="23"/>
        <v>5.0999999999999995E-3</v>
      </c>
      <c r="K88" s="216">
        <v>3073.9030334999998</v>
      </c>
      <c r="L88" s="103">
        <f t="shared" si="24"/>
        <v>5.0999999999999995E-3</v>
      </c>
      <c r="M88" s="216">
        <v>3104.6420638349996</v>
      </c>
      <c r="N88" s="103">
        <f t="shared" si="25"/>
        <v>5.1000000000000004E-3</v>
      </c>
      <c r="O88" s="216">
        <v>3135.6884844733499</v>
      </c>
      <c r="P88" s="103">
        <f t="shared" si="26"/>
        <v>5.1000000000000004E-3</v>
      </c>
      <c r="Q88" s="216">
        <v>3167.0453693180834</v>
      </c>
      <c r="R88" s="103">
        <f t="shared" si="27"/>
        <v>5.0999999999999995E-3</v>
      </c>
      <c r="S88" s="216">
        <v>3198.7158230112645</v>
      </c>
      <c r="T88" s="103">
        <f t="shared" si="28"/>
        <v>5.1000000000000004E-3</v>
      </c>
      <c r="U88" s="216">
        <v>3230.7029812413775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105</v>
      </c>
      <c r="D90" s="103">
        <f t="shared" si="20"/>
        <v>2.0000000000000001E-4</v>
      </c>
      <c r="E90" s="216">
        <v>117</v>
      </c>
      <c r="F90" s="103">
        <f t="shared" si="21"/>
        <v>2.0000000000000001E-4</v>
      </c>
      <c r="G90" s="216">
        <v>118.17000000000002</v>
      </c>
      <c r="H90" s="103">
        <f t="shared" si="22"/>
        <v>2.0000000000000004E-4</v>
      </c>
      <c r="I90" s="216">
        <v>119.35170000000001</v>
      </c>
      <c r="J90" s="103">
        <f t="shared" si="23"/>
        <v>2.0000000000000001E-4</v>
      </c>
      <c r="K90" s="216">
        <v>120.54521699999999</v>
      </c>
      <c r="L90" s="103">
        <f t="shared" si="24"/>
        <v>2.0000000000000001E-4</v>
      </c>
      <c r="M90" s="216">
        <v>121.75066916999999</v>
      </c>
      <c r="N90" s="103">
        <f t="shared" si="25"/>
        <v>2.0000000000000001E-4</v>
      </c>
      <c r="O90" s="216">
        <v>122.9681758617</v>
      </c>
      <c r="P90" s="103">
        <f t="shared" si="26"/>
        <v>2.0000000000000001E-4</v>
      </c>
      <c r="Q90" s="216">
        <v>124.197857620317</v>
      </c>
      <c r="R90" s="103">
        <f t="shared" si="27"/>
        <v>1.9999999999999998E-4</v>
      </c>
      <c r="S90" s="216">
        <v>125.43983619652019</v>
      </c>
      <c r="T90" s="103">
        <f t="shared" si="28"/>
        <v>2.0000000000000001E-4</v>
      </c>
      <c r="U90" s="216">
        <v>126.69423455848539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1837.5000000000002</v>
      </c>
      <c r="D92" s="103">
        <f t="shared" si="20"/>
        <v>3.5000000000000005E-3</v>
      </c>
      <c r="E92" s="216">
        <v>2047.5</v>
      </c>
      <c r="F92" s="103">
        <f t="shared" si="21"/>
        <v>3.5000000000000001E-3</v>
      </c>
      <c r="G92" s="216">
        <v>2067.9749999999999</v>
      </c>
      <c r="H92" s="103">
        <f t="shared" si="22"/>
        <v>3.4999999999999996E-3</v>
      </c>
      <c r="I92" s="216">
        <v>2088.6547500000001</v>
      </c>
      <c r="J92" s="103">
        <f t="shared" si="23"/>
        <v>3.5000000000000001E-3</v>
      </c>
      <c r="K92" s="216">
        <v>2109.5412974999999</v>
      </c>
      <c r="L92" s="103">
        <f t="shared" si="24"/>
        <v>3.5000000000000001E-3</v>
      </c>
      <c r="M92" s="216">
        <v>2130.6367104749997</v>
      </c>
      <c r="N92" s="103">
        <f t="shared" si="25"/>
        <v>3.5000000000000001E-3</v>
      </c>
      <c r="O92" s="216">
        <v>2151.9430775797496</v>
      </c>
      <c r="P92" s="103">
        <f t="shared" si="26"/>
        <v>3.4999999999999996E-3</v>
      </c>
      <c r="Q92" s="216">
        <v>2173.4625083555475</v>
      </c>
      <c r="R92" s="103">
        <f t="shared" si="27"/>
        <v>3.5000000000000001E-3</v>
      </c>
      <c r="S92" s="216">
        <v>2195.1971334391033</v>
      </c>
      <c r="T92" s="103">
        <f t="shared" si="28"/>
        <v>3.5000000000000001E-3</v>
      </c>
      <c r="U92" s="216">
        <v>2217.1491047734944</v>
      </c>
      <c r="V92" s="103">
        <f t="shared" si="29"/>
        <v>3.5000000000000005E-3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6974.6363000000001</v>
      </c>
      <c r="D97" s="103">
        <f t="shared" si="20"/>
        <v>1.3285021523809525E-2</v>
      </c>
      <c r="E97" s="216">
        <v>7755.7955656000004</v>
      </c>
      <c r="F97" s="103">
        <f t="shared" si="21"/>
        <v>1.3257770197606837E-2</v>
      </c>
      <c r="G97" s="216">
        <v>8027.2484103960005</v>
      </c>
      <c r="H97" s="103">
        <f t="shared" si="22"/>
        <v>1.3585932826260473E-2</v>
      </c>
      <c r="I97" s="216">
        <v>8284.1203595286715</v>
      </c>
      <c r="J97" s="103">
        <f t="shared" si="23"/>
        <v>1.3881864036337432E-2</v>
      </c>
      <c r="K97" s="216">
        <v>8491.2233685168885</v>
      </c>
      <c r="L97" s="103">
        <f t="shared" si="24"/>
        <v>1.4088030333906801E-2</v>
      </c>
      <c r="M97" s="216">
        <v>8703.5039527298104</v>
      </c>
      <c r="N97" s="103">
        <f t="shared" si="25"/>
        <v>1.4297258507182645E-2</v>
      </c>
      <c r="O97" s="216">
        <v>8921.0915515480538</v>
      </c>
      <c r="P97" s="103">
        <f t="shared" si="26"/>
        <v>1.4509594029566541E-2</v>
      </c>
      <c r="Q97" s="216">
        <v>9144.1188403367541</v>
      </c>
      <c r="R97" s="103">
        <f t="shared" si="27"/>
        <v>1.4725083049807627E-2</v>
      </c>
      <c r="S97" s="216">
        <v>9372.7218113451727</v>
      </c>
      <c r="T97" s="103">
        <f t="shared" si="28"/>
        <v>1.494377240203249E-2</v>
      </c>
      <c r="U97" s="216">
        <v>9607.0398566288004</v>
      </c>
      <c r="V97" s="103">
        <f t="shared" si="29"/>
        <v>1.5165709615924059E-2</v>
      </c>
      <c r="X97" s="235"/>
    </row>
    <row r="98" spans="1:24" ht="12.75" customHeight="1" x14ac:dyDescent="0.3">
      <c r="A98" s="145" t="s">
        <v>245</v>
      </c>
      <c r="B98" s="50"/>
      <c r="C98" s="216">
        <v>630</v>
      </c>
      <c r="D98" s="103">
        <f t="shared" si="20"/>
        <v>1.1999999999999999E-3</v>
      </c>
      <c r="E98" s="216">
        <v>701.99999999999989</v>
      </c>
      <c r="F98" s="103">
        <f t="shared" si="21"/>
        <v>1.1999999999999999E-3</v>
      </c>
      <c r="G98" s="216">
        <v>709.02</v>
      </c>
      <c r="H98" s="103">
        <f t="shared" si="22"/>
        <v>1.1999999999999999E-3</v>
      </c>
      <c r="I98" s="216">
        <v>716.11019999999985</v>
      </c>
      <c r="J98" s="103">
        <f t="shared" si="23"/>
        <v>1.1999999999999997E-3</v>
      </c>
      <c r="K98" s="216">
        <v>723.27130199999988</v>
      </c>
      <c r="L98" s="103">
        <f t="shared" si="24"/>
        <v>1.1999999999999999E-3</v>
      </c>
      <c r="M98" s="216">
        <v>730.50401501999977</v>
      </c>
      <c r="N98" s="103">
        <f t="shared" si="25"/>
        <v>1.1999999999999997E-3</v>
      </c>
      <c r="O98" s="216">
        <v>737.80905517019983</v>
      </c>
      <c r="P98" s="103">
        <f t="shared" si="26"/>
        <v>1.1999999999999997E-3</v>
      </c>
      <c r="Q98" s="216">
        <v>745.18714572190186</v>
      </c>
      <c r="R98" s="103">
        <f t="shared" si="27"/>
        <v>1.1999999999999997E-3</v>
      </c>
      <c r="S98" s="216">
        <v>752.63901717912097</v>
      </c>
      <c r="T98" s="103">
        <f t="shared" si="28"/>
        <v>1.1999999999999999E-3</v>
      </c>
      <c r="U98" s="216">
        <v>760.16540735091235</v>
      </c>
      <c r="V98" s="103">
        <f t="shared" si="29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112957.99715415812</v>
      </c>
      <c r="D105" s="106">
        <f t="shared" ref="D105" si="30">IFERROR(C105/C$28,0)</f>
        <v>0.21515808981744403</v>
      </c>
      <c r="E105" s="105">
        <f>SUM(E52:E104)</f>
        <v>122617.10388068081</v>
      </c>
      <c r="F105" s="106">
        <f t="shared" ref="F105" si="31">IFERROR(E105/E$28,0)</f>
        <v>0.20960188697552273</v>
      </c>
      <c r="G105" s="105">
        <f>SUM(G52:G104)</f>
        <v>124514.20581813592</v>
      </c>
      <c r="H105" s="106">
        <f t="shared" ref="H105" si="32">IFERROR(G105/G$28,0)</f>
        <v>0.2107374220498196</v>
      </c>
      <c r="I105" s="105">
        <f>SUM(I52:I104)</f>
        <v>125720.54311110917</v>
      </c>
      <c r="J105" s="106">
        <f t="shared" ref="J105" si="33">IFERROR(I105/I$28,0)</f>
        <v>0.21067239613865438</v>
      </c>
      <c r="K105" s="105">
        <f>SUM(K52:K104)</f>
        <v>127071.99001925411</v>
      </c>
      <c r="L105" s="106">
        <f t="shared" ref="L105" si="34">IFERROR(K105/K$28,0)</f>
        <v>0.21082875485512481</v>
      </c>
      <c r="M105" s="105">
        <f>SUM(M52:M104)</f>
        <v>128440.16420901731</v>
      </c>
      <c r="N105" s="106">
        <f t="shared" ref="N105" si="35">IFERROR(M105/M$28,0)</f>
        <v>0.2109888431572837</v>
      </c>
      <c r="O105" s="105">
        <f>SUM(O52:O104)</f>
        <v>129824.703623906</v>
      </c>
      <c r="P105" s="106">
        <f t="shared" ref="P105" si="36">IFERROR(O105/O$28,0)</f>
        <v>0.211151710943354</v>
      </c>
      <c r="Q105" s="105">
        <f>SUM(Q52:Q104)</f>
        <v>131226.46158027949</v>
      </c>
      <c r="R105" s="106">
        <f t="shared" ref="R105" si="37">IFERROR(Q105/Q$28,0)</f>
        <v>0.21131839807003677</v>
      </c>
      <c r="S105" s="105">
        <f>SUM(S52:S104)</f>
        <v>132645.38847677287</v>
      </c>
      <c r="T105" s="106">
        <f t="shared" ref="T105" si="38">IFERROR(S105/S$28,0)</f>
        <v>0.21148845932637239</v>
      </c>
      <c r="U105" s="105">
        <f>SUM(U52:U104)</f>
        <v>134081.74211563362</v>
      </c>
      <c r="V105" s="106">
        <f t="shared" si="29"/>
        <v>0.21166194749570547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51414.824845841897</v>
      </c>
      <c r="D107" s="106">
        <f>IFERROR(C107/C$28,0)</f>
        <v>9.7932999706365514E-2</v>
      </c>
      <c r="E107" s="105">
        <f>E28-E33-E46-E105</f>
        <v>60963.474183319166</v>
      </c>
      <c r="F107" s="106">
        <f>IFERROR(E107/E$28,0)</f>
        <v>0.10421106698003277</v>
      </c>
      <c r="G107" s="105">
        <f>G28-G33-G46-G105</f>
        <v>55766.067478104073</v>
      </c>
      <c r="H107" s="106">
        <f>IFERROR(G107/G$28,0)</f>
        <v>9.4382783241269474E-2</v>
      </c>
      <c r="I107" s="105">
        <f>I28-I33-I46-I105</f>
        <v>51684.563430610462</v>
      </c>
      <c r="J107" s="106">
        <f>IFERROR(I107/I$28,0)</f>
        <v>8.6608843327092053E-2</v>
      </c>
      <c r="K107" s="105">
        <f>K28-K33-K46-K105</f>
        <v>48815.578148508517</v>
      </c>
      <c r="L107" s="106">
        <f>IFERROR(K107/K$28,0)</f>
        <v>8.0991314899716879E-2</v>
      </c>
      <c r="M107" s="105">
        <f>M28-M33-M46-M105</f>
        <v>45832.400465064435</v>
      </c>
      <c r="N107" s="106">
        <f>IFERROR(M107/M$28,0)</f>
        <v>7.5288950405798319E-2</v>
      </c>
      <c r="O107" s="105">
        <f>O28-O33-O46-O105</f>
        <v>42732.360542174036</v>
      </c>
      <c r="P107" s="106">
        <f>IFERROR(O107/O$28,0)</f>
        <v>6.9501495395417306E-2</v>
      </c>
      <c r="Q107" s="105">
        <f>Q28-Q33-Q46-Q105</f>
        <v>39511.491418850346</v>
      </c>
      <c r="R107" s="106">
        <f>IFERROR(Q107/Q$28,0)</f>
        <v>6.3626687570795634E-2</v>
      </c>
      <c r="S107" s="105">
        <f>S28-S33-S46-S105</f>
        <v>36166.645198521874</v>
      </c>
      <c r="T107" s="106">
        <f>IFERROR(S107/S$28,0)</f>
        <v>5.7663731546749537E-2</v>
      </c>
      <c r="U107" s="105">
        <f>U28-U33-U46-U105</f>
        <v>32694.280571242125</v>
      </c>
      <c r="V107" s="106">
        <f>IFERROR(U107/U$28,0)</f>
        <v>5.1611315519096632E-2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26250</v>
      </c>
      <c r="D111" s="103">
        <f t="shared" ref="D111:D116" si="39">IFERROR(C111/C$28,0)</f>
        <v>0.05</v>
      </c>
      <c r="E111" s="102">
        <f>E59</f>
        <v>29250</v>
      </c>
      <c r="F111" s="103">
        <f t="shared" ref="F111:F116" si="40">IFERROR(E111/E$28,0)</f>
        <v>0.05</v>
      </c>
      <c r="G111" s="102">
        <f>G59</f>
        <v>29542.5</v>
      </c>
      <c r="H111" s="103">
        <f t="shared" ref="H111:H116" si="41">IFERROR(G111/G$28,0)</f>
        <v>0.05</v>
      </c>
      <c r="I111" s="102">
        <f>I59</f>
        <v>29837.925000000003</v>
      </c>
      <c r="J111" s="103">
        <f t="shared" ref="J111:J116" si="42">IFERROR(I111/I$28,0)</f>
        <v>0.05</v>
      </c>
      <c r="K111" s="102">
        <f>K59</f>
        <v>30136.304250000001</v>
      </c>
      <c r="L111" s="103">
        <f t="shared" ref="L111:L116" si="43">IFERROR(K111/K$28,0)</f>
        <v>0.05</v>
      </c>
      <c r="M111" s="102">
        <f>M59</f>
        <v>30437.667292499998</v>
      </c>
      <c r="N111" s="103">
        <f t="shared" ref="N111:N116" si="44">IFERROR(M111/M$28,0)</f>
        <v>0.05</v>
      </c>
      <c r="O111" s="102">
        <f>O59</f>
        <v>30742.043965425</v>
      </c>
      <c r="P111" s="103">
        <f t="shared" ref="P111:P116" si="45">IFERROR(O111/O$28,0)</f>
        <v>0.05</v>
      </c>
      <c r="Q111" s="102">
        <f>Q59</f>
        <v>31049.464405079252</v>
      </c>
      <c r="R111" s="103">
        <f t="shared" ref="R111:R116" si="46">IFERROR(Q111/Q$28,0)</f>
        <v>0.05</v>
      </c>
      <c r="S111" s="102">
        <f>S59</f>
        <v>31359.959049130048</v>
      </c>
      <c r="T111" s="103">
        <f t="shared" ref="T111:T116" si="47">IFERROR(S111/S$28,0)</f>
        <v>0.05</v>
      </c>
      <c r="U111" s="102">
        <f>U59</f>
        <v>31673.558639621348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26250</v>
      </c>
      <c r="D116" s="106">
        <f t="shared" si="39"/>
        <v>0.05</v>
      </c>
      <c r="E116" s="108">
        <f>SUM(E111:E115)</f>
        <v>29250</v>
      </c>
      <c r="F116" s="106">
        <f t="shared" si="40"/>
        <v>0.05</v>
      </c>
      <c r="G116" s="108">
        <f>SUM(G111:G115)</f>
        <v>29542.5</v>
      </c>
      <c r="H116" s="106">
        <f t="shared" si="41"/>
        <v>0.05</v>
      </c>
      <c r="I116" s="108">
        <f>SUM(I111:I115)</f>
        <v>29837.925000000003</v>
      </c>
      <c r="J116" s="106">
        <f t="shared" si="42"/>
        <v>0.05</v>
      </c>
      <c r="K116" s="108">
        <f>SUM(K111:K115)</f>
        <v>30136.304250000001</v>
      </c>
      <c r="L116" s="106">
        <f t="shared" si="43"/>
        <v>0.05</v>
      </c>
      <c r="M116" s="108">
        <f>SUM(M111:M115)</f>
        <v>30437.667292499998</v>
      </c>
      <c r="N116" s="106">
        <f t="shared" si="44"/>
        <v>0.05</v>
      </c>
      <c r="O116" s="108">
        <f>SUM(O111:O115)</f>
        <v>30742.043965425</v>
      </c>
      <c r="P116" s="106">
        <f t="shared" si="45"/>
        <v>0.05</v>
      </c>
      <c r="Q116" s="108">
        <f>SUM(Q111:Q115)</f>
        <v>31049.464405079252</v>
      </c>
      <c r="R116" s="106">
        <f t="shared" si="46"/>
        <v>0.05</v>
      </c>
      <c r="S116" s="108">
        <f>SUM(S111:S115)</f>
        <v>31359.959049130048</v>
      </c>
      <c r="T116" s="106">
        <f t="shared" si="47"/>
        <v>0.05</v>
      </c>
      <c r="U116" s="108">
        <f>SUM(U111:U115)</f>
        <v>31673.558639621348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topLeftCell="A4"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2.664062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Moe's Southwest Grill (Wolfe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f>+C8</f>
        <v>228</v>
      </c>
      <c r="F8" s="38"/>
      <c r="G8" s="134">
        <f>+E8</f>
        <v>228</v>
      </c>
      <c r="H8" s="38"/>
      <c r="I8" s="134">
        <f>+G8</f>
        <v>228</v>
      </c>
      <c r="J8" s="38"/>
      <c r="K8" s="134">
        <f>+I8</f>
        <v>228</v>
      </c>
      <c r="L8" s="38"/>
      <c r="M8" s="134">
        <f>+K8</f>
        <v>228</v>
      </c>
      <c r="N8" s="38"/>
      <c r="O8" s="134">
        <f>+M8</f>
        <v>228</v>
      </c>
      <c r="P8" s="38"/>
      <c r="Q8" s="134">
        <f>+O8</f>
        <v>228</v>
      </c>
      <c r="R8" s="38"/>
      <c r="S8" s="134">
        <f>+Q8</f>
        <v>228</v>
      </c>
      <c r="T8" s="38"/>
      <c r="U8" s="134">
        <f>+S8</f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151.2401693889897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7.25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250000</v>
      </c>
      <c r="D14" s="38"/>
      <c r="E14" s="150"/>
      <c r="F14" s="38"/>
      <c r="G14" s="150"/>
      <c r="H14" s="38"/>
      <c r="I14" s="150"/>
      <c r="J14" s="38"/>
      <c r="K14" s="150"/>
      <c r="L14" s="38"/>
      <c r="M14" s="150"/>
      <c r="N14" s="38"/>
      <c r="O14" s="150"/>
      <c r="P14" s="38"/>
      <c r="Q14" s="150"/>
      <c r="R14" s="38"/>
      <c r="S14" s="150"/>
      <c r="T14" s="38"/>
      <c r="U14" s="150"/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215800</v>
      </c>
      <c r="D19" s="103">
        <f>IFERROR(C19/C$28,0)</f>
        <v>0.86319999999999997</v>
      </c>
      <c r="E19" s="246">
        <v>0</v>
      </c>
      <c r="F19" s="103">
        <f>IFERROR(E19/E$28,0)</f>
        <v>0</v>
      </c>
      <c r="G19" s="246">
        <v>0</v>
      </c>
      <c r="H19" s="103">
        <f>IFERROR(G19/G$28,0)</f>
        <v>0</v>
      </c>
      <c r="I19" s="246">
        <v>0</v>
      </c>
      <c r="J19" s="103">
        <f>IFERROR(I19/I$28,0)</f>
        <v>0</v>
      </c>
      <c r="K19" s="246">
        <v>0</v>
      </c>
      <c r="L19" s="103">
        <f>IFERROR(K19/K$28,0)</f>
        <v>0</v>
      </c>
      <c r="M19" s="246">
        <v>0</v>
      </c>
      <c r="N19" s="103">
        <f>IFERROR(M19/M$28,0)</f>
        <v>0</v>
      </c>
      <c r="O19" s="246">
        <v>0</v>
      </c>
      <c r="P19" s="103">
        <f>IFERROR(O19/O$28,0)</f>
        <v>0</v>
      </c>
      <c r="Q19" s="246">
        <v>0</v>
      </c>
      <c r="R19" s="103">
        <f>IFERROR(Q19/Q$28,0)</f>
        <v>0</v>
      </c>
      <c r="S19" s="246">
        <v>0</v>
      </c>
      <c r="T19" s="103">
        <f>IFERROR(S19/S$28,0)</f>
        <v>0</v>
      </c>
      <c r="U19" s="24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30950</v>
      </c>
      <c r="D20" s="103">
        <f>IFERROR(C20/C$28,0)</f>
        <v>0.12379999999999999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38" t="s">
        <v>235</v>
      </c>
      <c r="B21" s="239"/>
      <c r="C21" s="136">
        <v>3250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250000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0</v>
      </c>
      <c r="H31" s="103">
        <f>IFERROR(G31/G$28,0)</f>
        <v>0</v>
      </c>
      <c r="I31" s="216">
        <v>0</v>
      </c>
      <c r="J31" s="103">
        <f>IFERROR(I31/I$28,0)</f>
        <v>0</v>
      </c>
      <c r="K31" s="216">
        <v>0</v>
      </c>
      <c r="L31" s="103">
        <f>IFERROR(K31/K$28,0)</f>
        <v>0</v>
      </c>
      <c r="M31" s="216">
        <v>0</v>
      </c>
      <c r="N31" s="103">
        <f>IFERROR(M31/M$28,0)</f>
        <v>0</v>
      </c>
      <c r="O31" s="216">
        <v>0</v>
      </c>
      <c r="P31" s="103">
        <f>IFERROR(O31/O$28,0)</f>
        <v>0</v>
      </c>
      <c r="Q31" s="216">
        <v>0</v>
      </c>
      <c r="R31" s="103">
        <f>IFERROR(Q31/Q$28,0)</f>
        <v>0</v>
      </c>
      <c r="S31" s="216">
        <v>0</v>
      </c>
      <c r="T31" s="103">
        <f>IFERROR(S31/S$28,0)</f>
        <v>0</v>
      </c>
      <c r="U31" s="216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69986</v>
      </c>
      <c r="D36" s="103">
        <f t="shared" ref="D36:D46" si="10">IFERROR(C36/C$28,0)</f>
        <v>0.27994400000000003</v>
      </c>
      <c r="E36" s="216">
        <v>0</v>
      </c>
      <c r="F36" s="103">
        <f t="shared" ref="F36:F46" si="11">IFERROR(E36/E$28,0)</f>
        <v>0</v>
      </c>
      <c r="G36" s="216">
        <v>0</v>
      </c>
      <c r="H36" s="103">
        <f t="shared" ref="H36:H46" si="12">IFERROR(G36/G$28,0)</f>
        <v>0</v>
      </c>
      <c r="I36" s="216">
        <v>0</v>
      </c>
      <c r="J36" s="103">
        <f t="shared" ref="J36:J46" si="13">IFERROR(I36/I$28,0)</f>
        <v>0</v>
      </c>
      <c r="K36" s="216">
        <v>0</v>
      </c>
      <c r="L36" s="103">
        <f t="shared" ref="L36:L46" si="14">IFERROR(K36/K$28,0)</f>
        <v>0</v>
      </c>
      <c r="M36" s="216">
        <v>0</v>
      </c>
      <c r="N36" s="103">
        <f t="shared" ref="N36:N46" si="15">IFERROR(M36/M$28,0)</f>
        <v>0</v>
      </c>
      <c r="O36" s="216">
        <v>0</v>
      </c>
      <c r="P36" s="103">
        <f t="shared" ref="P36:P46" si="16">IFERROR(O36/O$28,0)</f>
        <v>0</v>
      </c>
      <c r="Q36" s="216">
        <v>0</v>
      </c>
      <c r="R36" s="103">
        <f t="shared" ref="R36:R46" si="17">IFERROR(Q36/Q$28,0)</f>
        <v>0</v>
      </c>
      <c r="S36" s="216">
        <v>0</v>
      </c>
      <c r="T36" s="103">
        <f t="shared" ref="T36:T46" si="18">IFERROR(S36/S$28,0)</f>
        <v>0</v>
      </c>
      <c r="U36" s="216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107454</v>
      </c>
      <c r="D37" s="103">
        <f t="shared" si="10"/>
        <v>0.42981599999999998</v>
      </c>
      <c r="E37" s="216">
        <v>0</v>
      </c>
      <c r="F37" s="103">
        <f t="shared" si="11"/>
        <v>0</v>
      </c>
      <c r="G37" s="216">
        <v>0</v>
      </c>
      <c r="H37" s="103">
        <f t="shared" si="12"/>
        <v>0</v>
      </c>
      <c r="I37" s="216">
        <v>0</v>
      </c>
      <c r="J37" s="103">
        <f t="shared" si="13"/>
        <v>0</v>
      </c>
      <c r="K37" s="216">
        <v>0</v>
      </c>
      <c r="L37" s="103">
        <f t="shared" si="14"/>
        <v>0</v>
      </c>
      <c r="M37" s="216">
        <v>0</v>
      </c>
      <c r="N37" s="103">
        <f t="shared" si="15"/>
        <v>0</v>
      </c>
      <c r="O37" s="216">
        <v>0</v>
      </c>
      <c r="P37" s="103">
        <f t="shared" si="16"/>
        <v>0</v>
      </c>
      <c r="Q37" s="216">
        <v>0</v>
      </c>
      <c r="R37" s="103">
        <f t="shared" si="17"/>
        <v>0</v>
      </c>
      <c r="S37" s="216">
        <v>0</v>
      </c>
      <c r="T37" s="103">
        <f t="shared" si="18"/>
        <v>0</v>
      </c>
      <c r="U37" s="216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8678.2639999999992</v>
      </c>
      <c r="D40" s="103">
        <f t="shared" si="10"/>
        <v>3.4713055999999999E-2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13324.296</v>
      </c>
      <c r="D41" s="103">
        <f t="shared" si="10"/>
        <v>5.3297184000000004E-2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>
        <v>0</v>
      </c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>
        <v>0</v>
      </c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>
        <v>0</v>
      </c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16679.36</v>
      </c>
      <c r="D45" s="103">
        <f t="shared" si="10"/>
        <v>6.6717440000000003E-2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216121.91999999998</v>
      </c>
      <c r="D46" s="106">
        <f t="shared" si="10"/>
        <v>0.86448767999999998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175.00000000000003</v>
      </c>
      <c r="D54" s="103">
        <f t="shared" si="20"/>
        <v>7.000000000000001E-4</v>
      </c>
      <c r="E54" s="216">
        <v>0</v>
      </c>
      <c r="F54" s="103">
        <f t="shared" si="21"/>
        <v>0</v>
      </c>
      <c r="G54" s="216">
        <v>0</v>
      </c>
      <c r="H54" s="103">
        <f t="shared" si="22"/>
        <v>0</v>
      </c>
      <c r="I54" s="216">
        <v>0</v>
      </c>
      <c r="J54" s="103">
        <f t="shared" si="23"/>
        <v>0</v>
      </c>
      <c r="K54" s="216">
        <v>0</v>
      </c>
      <c r="L54" s="103">
        <f t="shared" si="24"/>
        <v>0</v>
      </c>
      <c r="M54" s="216">
        <v>0</v>
      </c>
      <c r="N54" s="103">
        <f t="shared" si="25"/>
        <v>0</v>
      </c>
      <c r="O54" s="216">
        <v>0</v>
      </c>
      <c r="P54" s="103">
        <f t="shared" si="26"/>
        <v>0</v>
      </c>
      <c r="Q54" s="216">
        <v>0</v>
      </c>
      <c r="R54" s="103">
        <f t="shared" si="27"/>
        <v>0</v>
      </c>
      <c r="S54" s="216">
        <v>0</v>
      </c>
      <c r="T54" s="103">
        <f t="shared" si="28"/>
        <v>0</v>
      </c>
      <c r="U54" s="216">
        <v>0</v>
      </c>
      <c r="V54" s="103">
        <f t="shared" si="29"/>
        <v>0</v>
      </c>
      <c r="X54" s="235"/>
    </row>
    <row r="55" spans="1:24" ht="12.75" customHeight="1" x14ac:dyDescent="0.3">
      <c r="A55" s="38" t="s">
        <v>153</v>
      </c>
      <c r="B55" s="50"/>
      <c r="C55" s="216">
        <v>17500</v>
      </c>
      <c r="D55" s="103">
        <f t="shared" si="20"/>
        <v>7.0000000000000007E-2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127.50000000000001</v>
      </c>
      <c r="D56" s="103">
        <f t="shared" si="20"/>
        <v>5.1000000000000004E-4</v>
      </c>
      <c r="E56" s="216">
        <v>0</v>
      </c>
      <c r="F56" s="103">
        <f t="shared" si="21"/>
        <v>0</v>
      </c>
      <c r="G56" s="216">
        <v>0</v>
      </c>
      <c r="H56" s="103">
        <f t="shared" si="22"/>
        <v>0</v>
      </c>
      <c r="I56" s="216">
        <v>0</v>
      </c>
      <c r="J56" s="103">
        <f t="shared" si="23"/>
        <v>0</v>
      </c>
      <c r="K56" s="216">
        <v>0</v>
      </c>
      <c r="L56" s="103">
        <f t="shared" si="24"/>
        <v>0</v>
      </c>
      <c r="M56" s="216">
        <v>0</v>
      </c>
      <c r="N56" s="103">
        <f t="shared" si="25"/>
        <v>0</v>
      </c>
      <c r="O56" s="216">
        <v>0</v>
      </c>
      <c r="P56" s="103">
        <f t="shared" si="26"/>
        <v>0</v>
      </c>
      <c r="Q56" s="216">
        <v>0</v>
      </c>
      <c r="R56" s="103">
        <f t="shared" si="27"/>
        <v>0</v>
      </c>
      <c r="S56" s="216">
        <v>0</v>
      </c>
      <c r="T56" s="103">
        <f t="shared" si="28"/>
        <v>0</v>
      </c>
      <c r="U56" s="216">
        <v>0</v>
      </c>
      <c r="V56" s="103">
        <f t="shared" si="29"/>
        <v>0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12792.5</v>
      </c>
      <c r="D59" s="103">
        <f t="shared" si="20"/>
        <v>5.117E-2</v>
      </c>
      <c r="E59" s="216">
        <v>0</v>
      </c>
      <c r="F59" s="103">
        <f t="shared" si="21"/>
        <v>0</v>
      </c>
      <c r="G59" s="216">
        <v>0</v>
      </c>
      <c r="H59" s="103">
        <f t="shared" si="22"/>
        <v>0</v>
      </c>
      <c r="I59" s="216">
        <v>0</v>
      </c>
      <c r="J59" s="103">
        <f t="shared" si="23"/>
        <v>0</v>
      </c>
      <c r="K59" s="216">
        <v>0</v>
      </c>
      <c r="L59" s="103">
        <f t="shared" si="24"/>
        <v>0</v>
      </c>
      <c r="M59" s="216">
        <v>0</v>
      </c>
      <c r="N59" s="103">
        <f t="shared" si="25"/>
        <v>0</v>
      </c>
      <c r="O59" s="216">
        <v>0</v>
      </c>
      <c r="P59" s="103">
        <f t="shared" si="26"/>
        <v>0</v>
      </c>
      <c r="Q59" s="216">
        <v>0</v>
      </c>
      <c r="R59" s="103">
        <f t="shared" si="27"/>
        <v>0</v>
      </c>
      <c r="S59" s="216">
        <v>0</v>
      </c>
      <c r="T59" s="103">
        <f t="shared" si="28"/>
        <v>0</v>
      </c>
      <c r="U59" s="216">
        <v>0</v>
      </c>
      <c r="V59" s="103">
        <f t="shared" si="29"/>
        <v>0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3515.7670734086291</v>
      </c>
      <c r="D63" s="103">
        <f t="shared" si="20"/>
        <v>1.4063068293634516E-2</v>
      </c>
      <c r="E63" s="216">
        <v>0</v>
      </c>
      <c r="F63" s="103">
        <f t="shared" si="21"/>
        <v>0</v>
      </c>
      <c r="G63" s="216">
        <v>0</v>
      </c>
      <c r="H63" s="103">
        <f t="shared" si="22"/>
        <v>0</v>
      </c>
      <c r="I63" s="216">
        <v>0</v>
      </c>
      <c r="J63" s="103">
        <f t="shared" si="23"/>
        <v>0</v>
      </c>
      <c r="K63" s="216">
        <v>0</v>
      </c>
      <c r="L63" s="103">
        <f t="shared" si="24"/>
        <v>0</v>
      </c>
      <c r="M63" s="216">
        <v>0</v>
      </c>
      <c r="N63" s="103">
        <f t="shared" si="25"/>
        <v>0</v>
      </c>
      <c r="O63" s="216">
        <v>0</v>
      </c>
      <c r="P63" s="103">
        <f t="shared" si="26"/>
        <v>0</v>
      </c>
      <c r="Q63" s="216">
        <v>0</v>
      </c>
      <c r="R63" s="103">
        <f t="shared" si="27"/>
        <v>0</v>
      </c>
      <c r="S63" s="216">
        <v>0</v>
      </c>
      <c r="T63" s="103">
        <f t="shared" si="28"/>
        <v>0</v>
      </c>
      <c r="U63" s="216">
        <v>0</v>
      </c>
      <c r="V63" s="103">
        <f t="shared" si="29"/>
        <v>0</v>
      </c>
      <c r="X63" s="235"/>
    </row>
    <row r="64" spans="1:24" ht="12.75" customHeight="1" x14ac:dyDescent="0.3">
      <c r="A64" s="38" t="s">
        <v>148</v>
      </c>
      <c r="B64" s="50"/>
      <c r="C64" s="216">
        <v>1200</v>
      </c>
      <c r="D64" s="103">
        <f t="shared" si="20"/>
        <v>4.7999999999999996E-3</v>
      </c>
      <c r="E64" s="216">
        <v>0</v>
      </c>
      <c r="F64" s="103">
        <f t="shared" si="21"/>
        <v>0</v>
      </c>
      <c r="G64" s="216">
        <v>0</v>
      </c>
      <c r="H64" s="103">
        <f t="shared" si="22"/>
        <v>0</v>
      </c>
      <c r="I64" s="216">
        <v>0</v>
      </c>
      <c r="J64" s="103">
        <f t="shared" si="23"/>
        <v>0</v>
      </c>
      <c r="K64" s="216">
        <v>0</v>
      </c>
      <c r="L64" s="103">
        <f t="shared" si="24"/>
        <v>0</v>
      </c>
      <c r="M64" s="216">
        <v>0</v>
      </c>
      <c r="N64" s="103">
        <f t="shared" si="25"/>
        <v>0</v>
      </c>
      <c r="O64" s="216">
        <v>0</v>
      </c>
      <c r="P64" s="103">
        <f t="shared" si="26"/>
        <v>0</v>
      </c>
      <c r="Q64" s="216">
        <v>0</v>
      </c>
      <c r="R64" s="103">
        <f t="shared" si="27"/>
        <v>0</v>
      </c>
      <c r="S64" s="216">
        <v>0</v>
      </c>
      <c r="T64" s="103">
        <f t="shared" si="28"/>
        <v>0</v>
      </c>
      <c r="U64" s="216">
        <v>0</v>
      </c>
      <c r="V64" s="103">
        <f t="shared" si="29"/>
        <v>0</v>
      </c>
      <c r="X64" s="235"/>
    </row>
    <row r="65" spans="1:24" ht="12.75" customHeight="1" x14ac:dyDescent="0.3">
      <c r="A65" s="38" t="s">
        <v>39</v>
      </c>
      <c r="B65" s="50"/>
      <c r="C65" s="216">
        <v>125</v>
      </c>
      <c r="D65" s="103">
        <f t="shared" si="20"/>
        <v>5.0000000000000001E-4</v>
      </c>
      <c r="E65" s="216">
        <v>0</v>
      </c>
      <c r="F65" s="103">
        <f t="shared" si="21"/>
        <v>0</v>
      </c>
      <c r="G65" s="216">
        <v>0</v>
      </c>
      <c r="H65" s="103">
        <f t="shared" si="22"/>
        <v>0</v>
      </c>
      <c r="I65" s="216">
        <v>0</v>
      </c>
      <c r="J65" s="103">
        <f t="shared" si="23"/>
        <v>0</v>
      </c>
      <c r="K65" s="216">
        <v>0</v>
      </c>
      <c r="L65" s="103">
        <f t="shared" si="24"/>
        <v>0</v>
      </c>
      <c r="M65" s="216">
        <v>0</v>
      </c>
      <c r="N65" s="103">
        <f t="shared" si="25"/>
        <v>0</v>
      </c>
      <c r="O65" s="216">
        <v>0</v>
      </c>
      <c r="P65" s="103">
        <f t="shared" si="26"/>
        <v>0</v>
      </c>
      <c r="Q65" s="216">
        <v>0</v>
      </c>
      <c r="R65" s="103">
        <f t="shared" si="27"/>
        <v>0</v>
      </c>
      <c r="S65" s="216">
        <v>0</v>
      </c>
      <c r="T65" s="103">
        <f t="shared" si="28"/>
        <v>0</v>
      </c>
      <c r="U65" s="216">
        <v>0</v>
      </c>
      <c r="V65" s="103">
        <f t="shared" si="29"/>
        <v>0</v>
      </c>
      <c r="X65" s="235"/>
    </row>
    <row r="66" spans="1:24" ht="12.75" customHeight="1" x14ac:dyDescent="0.3">
      <c r="A66" s="38" t="s">
        <v>147</v>
      </c>
      <c r="B66" s="50"/>
      <c r="C66" s="216">
        <v>700.00000000000011</v>
      </c>
      <c r="D66" s="103">
        <f t="shared" si="20"/>
        <v>2.8000000000000004E-3</v>
      </c>
      <c r="E66" s="216">
        <v>0</v>
      </c>
      <c r="F66" s="103">
        <f t="shared" si="21"/>
        <v>0</v>
      </c>
      <c r="G66" s="216">
        <v>0</v>
      </c>
      <c r="H66" s="103">
        <f t="shared" si="22"/>
        <v>0</v>
      </c>
      <c r="I66" s="216">
        <v>0</v>
      </c>
      <c r="J66" s="103">
        <f t="shared" si="23"/>
        <v>0</v>
      </c>
      <c r="K66" s="216">
        <v>0</v>
      </c>
      <c r="L66" s="103">
        <f t="shared" si="24"/>
        <v>0</v>
      </c>
      <c r="M66" s="216">
        <v>0</v>
      </c>
      <c r="N66" s="103">
        <f t="shared" si="25"/>
        <v>0</v>
      </c>
      <c r="O66" s="216">
        <v>0</v>
      </c>
      <c r="P66" s="103">
        <f t="shared" si="26"/>
        <v>0</v>
      </c>
      <c r="Q66" s="216">
        <v>0</v>
      </c>
      <c r="R66" s="103">
        <f t="shared" si="27"/>
        <v>0</v>
      </c>
      <c r="S66" s="216">
        <v>0</v>
      </c>
      <c r="T66" s="103">
        <f t="shared" si="28"/>
        <v>0</v>
      </c>
      <c r="U66" s="216">
        <v>0</v>
      </c>
      <c r="V66" s="103">
        <f t="shared" si="29"/>
        <v>0</v>
      </c>
      <c r="X66" s="235"/>
    </row>
    <row r="67" spans="1:24" ht="12.75" customHeight="1" x14ac:dyDescent="0.3">
      <c r="A67" s="38" t="s">
        <v>140</v>
      </c>
      <c r="B67" s="50"/>
      <c r="C67" s="216">
        <v>3375</v>
      </c>
      <c r="D67" s="103">
        <f t="shared" si="20"/>
        <v>1.35E-2</v>
      </c>
      <c r="E67" s="216">
        <v>0</v>
      </c>
      <c r="F67" s="103">
        <f t="shared" si="21"/>
        <v>0</v>
      </c>
      <c r="G67" s="216">
        <v>0</v>
      </c>
      <c r="H67" s="103">
        <f t="shared" si="22"/>
        <v>0</v>
      </c>
      <c r="I67" s="216">
        <v>0</v>
      </c>
      <c r="J67" s="103">
        <f t="shared" si="23"/>
        <v>0</v>
      </c>
      <c r="K67" s="216">
        <v>0</v>
      </c>
      <c r="L67" s="103">
        <f t="shared" si="24"/>
        <v>0</v>
      </c>
      <c r="M67" s="216">
        <v>0</v>
      </c>
      <c r="N67" s="103">
        <f t="shared" si="25"/>
        <v>0</v>
      </c>
      <c r="O67" s="216">
        <v>0</v>
      </c>
      <c r="P67" s="103">
        <f t="shared" si="26"/>
        <v>0</v>
      </c>
      <c r="Q67" s="216">
        <v>0</v>
      </c>
      <c r="R67" s="103">
        <f t="shared" si="27"/>
        <v>0</v>
      </c>
      <c r="S67" s="216">
        <v>0</v>
      </c>
      <c r="T67" s="103">
        <f t="shared" si="28"/>
        <v>0</v>
      </c>
      <c r="U67" s="216">
        <v>0</v>
      </c>
      <c r="V67" s="103">
        <f t="shared" si="29"/>
        <v>0</v>
      </c>
      <c r="X67" s="235"/>
    </row>
    <row r="68" spans="1:24" ht="12.75" customHeight="1" x14ac:dyDescent="0.3">
      <c r="A68" s="38" t="s">
        <v>6</v>
      </c>
      <c r="B68" s="50"/>
      <c r="C68" s="216">
        <v>425</v>
      </c>
      <c r="D68" s="103">
        <f t="shared" si="20"/>
        <v>1.6999999999999999E-3</v>
      </c>
      <c r="E68" s="216">
        <v>0</v>
      </c>
      <c r="F68" s="103">
        <f t="shared" si="21"/>
        <v>0</v>
      </c>
      <c r="G68" s="216">
        <v>0</v>
      </c>
      <c r="H68" s="103">
        <f t="shared" si="22"/>
        <v>0</v>
      </c>
      <c r="I68" s="216">
        <v>0</v>
      </c>
      <c r="J68" s="103">
        <f t="shared" si="23"/>
        <v>0</v>
      </c>
      <c r="K68" s="216">
        <v>0</v>
      </c>
      <c r="L68" s="103">
        <f t="shared" si="24"/>
        <v>0</v>
      </c>
      <c r="M68" s="216">
        <v>0</v>
      </c>
      <c r="N68" s="103">
        <f t="shared" si="25"/>
        <v>0</v>
      </c>
      <c r="O68" s="216">
        <v>0</v>
      </c>
      <c r="P68" s="103">
        <f t="shared" si="26"/>
        <v>0</v>
      </c>
      <c r="Q68" s="216">
        <v>0</v>
      </c>
      <c r="R68" s="103">
        <f t="shared" si="27"/>
        <v>0</v>
      </c>
      <c r="S68" s="216">
        <v>0</v>
      </c>
      <c r="T68" s="103">
        <f t="shared" si="28"/>
        <v>0</v>
      </c>
      <c r="U68" s="216">
        <v>0</v>
      </c>
      <c r="V68" s="103">
        <f t="shared" si="29"/>
        <v>0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25.000000000000004</v>
      </c>
      <c r="D70" s="103">
        <f t="shared" si="20"/>
        <v>1.0000000000000002E-4</v>
      </c>
      <c r="E70" s="216">
        <v>0</v>
      </c>
      <c r="F70" s="103">
        <f t="shared" si="21"/>
        <v>0</v>
      </c>
      <c r="G70" s="216">
        <v>0</v>
      </c>
      <c r="H70" s="103">
        <f t="shared" si="22"/>
        <v>0</v>
      </c>
      <c r="I70" s="216">
        <v>0</v>
      </c>
      <c r="J70" s="103">
        <f t="shared" si="23"/>
        <v>0</v>
      </c>
      <c r="K70" s="216">
        <v>0</v>
      </c>
      <c r="L70" s="103">
        <f t="shared" si="24"/>
        <v>0</v>
      </c>
      <c r="M70" s="216">
        <v>0</v>
      </c>
      <c r="N70" s="103">
        <f t="shared" si="25"/>
        <v>0</v>
      </c>
      <c r="O70" s="216">
        <v>0</v>
      </c>
      <c r="P70" s="103">
        <f t="shared" si="26"/>
        <v>0</v>
      </c>
      <c r="Q70" s="216">
        <v>0</v>
      </c>
      <c r="R70" s="103">
        <f t="shared" si="27"/>
        <v>0</v>
      </c>
      <c r="S70" s="216">
        <v>0</v>
      </c>
      <c r="T70" s="103">
        <f t="shared" si="28"/>
        <v>0</v>
      </c>
      <c r="U70" s="216">
        <v>0</v>
      </c>
      <c r="V70" s="103">
        <f t="shared" si="29"/>
        <v>0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1875</v>
      </c>
      <c r="D75" s="103">
        <f t="shared" si="20"/>
        <v>7.4999999999999997E-3</v>
      </c>
      <c r="E75" s="216">
        <v>0</v>
      </c>
      <c r="F75" s="103">
        <f t="shared" si="21"/>
        <v>0</v>
      </c>
      <c r="G75" s="216">
        <v>0</v>
      </c>
      <c r="H75" s="103">
        <f t="shared" si="22"/>
        <v>0</v>
      </c>
      <c r="I75" s="216">
        <v>0</v>
      </c>
      <c r="J75" s="103">
        <f t="shared" si="23"/>
        <v>0</v>
      </c>
      <c r="K75" s="216">
        <v>0</v>
      </c>
      <c r="L75" s="103">
        <f t="shared" si="24"/>
        <v>0</v>
      </c>
      <c r="M75" s="216">
        <v>0</v>
      </c>
      <c r="N75" s="103">
        <f t="shared" si="25"/>
        <v>0</v>
      </c>
      <c r="O75" s="216">
        <v>0</v>
      </c>
      <c r="P75" s="103">
        <f t="shared" si="26"/>
        <v>0</v>
      </c>
      <c r="Q75" s="216">
        <v>0</v>
      </c>
      <c r="R75" s="103">
        <f t="shared" si="27"/>
        <v>0</v>
      </c>
      <c r="S75" s="216">
        <v>0</v>
      </c>
      <c r="T75" s="103">
        <f t="shared" si="28"/>
        <v>0</v>
      </c>
      <c r="U75" s="216">
        <v>0</v>
      </c>
      <c r="V75" s="103">
        <f t="shared" si="29"/>
        <v>0</v>
      </c>
      <c r="X75" s="235"/>
    </row>
    <row r="76" spans="1:24" ht="12.75" customHeight="1" x14ac:dyDescent="0.3">
      <c r="A76" s="38" t="s">
        <v>137</v>
      </c>
      <c r="B76" s="50"/>
      <c r="C76" s="216">
        <v>100.00000000000001</v>
      </c>
      <c r="D76" s="103">
        <f t="shared" si="20"/>
        <v>4.0000000000000007E-4</v>
      </c>
      <c r="E76" s="216">
        <v>0</v>
      </c>
      <c r="F76" s="103">
        <f t="shared" si="21"/>
        <v>0</v>
      </c>
      <c r="G76" s="216">
        <v>0</v>
      </c>
      <c r="H76" s="103">
        <f t="shared" si="22"/>
        <v>0</v>
      </c>
      <c r="I76" s="216">
        <v>0</v>
      </c>
      <c r="J76" s="103">
        <f t="shared" si="23"/>
        <v>0</v>
      </c>
      <c r="K76" s="216">
        <v>0</v>
      </c>
      <c r="L76" s="103">
        <f t="shared" si="24"/>
        <v>0</v>
      </c>
      <c r="M76" s="216">
        <v>0</v>
      </c>
      <c r="N76" s="103">
        <f t="shared" si="25"/>
        <v>0</v>
      </c>
      <c r="O76" s="216">
        <v>0</v>
      </c>
      <c r="P76" s="103">
        <f t="shared" si="26"/>
        <v>0</v>
      </c>
      <c r="Q76" s="216">
        <v>0</v>
      </c>
      <c r="R76" s="103">
        <f t="shared" si="27"/>
        <v>0</v>
      </c>
      <c r="S76" s="216">
        <v>0</v>
      </c>
      <c r="T76" s="103">
        <f t="shared" si="28"/>
        <v>0</v>
      </c>
      <c r="U76" s="216">
        <v>0</v>
      </c>
      <c r="V76" s="103">
        <f t="shared" si="29"/>
        <v>0</v>
      </c>
      <c r="X76" s="235"/>
    </row>
    <row r="77" spans="1:24" ht="12.75" customHeight="1" x14ac:dyDescent="0.3">
      <c r="A77" s="38" t="s">
        <v>136</v>
      </c>
      <c r="B77" s="50"/>
      <c r="C77" s="216">
        <v>325</v>
      </c>
      <c r="D77" s="103">
        <f t="shared" si="20"/>
        <v>1.2999999999999999E-3</v>
      </c>
      <c r="E77" s="216">
        <v>0</v>
      </c>
      <c r="F77" s="103">
        <f t="shared" si="21"/>
        <v>0</v>
      </c>
      <c r="G77" s="216">
        <v>0</v>
      </c>
      <c r="H77" s="103">
        <f t="shared" si="22"/>
        <v>0</v>
      </c>
      <c r="I77" s="216">
        <v>0</v>
      </c>
      <c r="J77" s="103">
        <f t="shared" si="23"/>
        <v>0</v>
      </c>
      <c r="K77" s="216">
        <v>0</v>
      </c>
      <c r="L77" s="103">
        <f t="shared" si="24"/>
        <v>0</v>
      </c>
      <c r="M77" s="216">
        <v>0</v>
      </c>
      <c r="N77" s="103">
        <f t="shared" si="25"/>
        <v>0</v>
      </c>
      <c r="O77" s="216">
        <v>0</v>
      </c>
      <c r="P77" s="103">
        <f t="shared" si="26"/>
        <v>0</v>
      </c>
      <c r="Q77" s="216">
        <v>0</v>
      </c>
      <c r="R77" s="103">
        <f t="shared" si="27"/>
        <v>0</v>
      </c>
      <c r="S77" s="216">
        <v>0</v>
      </c>
      <c r="T77" s="103">
        <f t="shared" si="28"/>
        <v>0</v>
      </c>
      <c r="U77" s="216">
        <v>0</v>
      </c>
      <c r="V77" s="103">
        <f t="shared" si="29"/>
        <v>0</v>
      </c>
      <c r="X77" s="235"/>
    </row>
    <row r="78" spans="1:24" ht="12.75" customHeight="1" x14ac:dyDescent="0.3">
      <c r="A78" s="38" t="s">
        <v>135</v>
      </c>
      <c r="B78" s="50"/>
      <c r="C78" s="216">
        <v>5000.0000000000009</v>
      </c>
      <c r="D78" s="103">
        <f t="shared" si="20"/>
        <v>2.0000000000000004E-2</v>
      </c>
      <c r="E78" s="216">
        <v>0</v>
      </c>
      <c r="F78" s="103">
        <f t="shared" si="21"/>
        <v>0</v>
      </c>
      <c r="G78" s="216">
        <v>0</v>
      </c>
      <c r="H78" s="103">
        <f t="shared" si="22"/>
        <v>0</v>
      </c>
      <c r="I78" s="216">
        <v>0</v>
      </c>
      <c r="J78" s="103">
        <f t="shared" si="23"/>
        <v>0</v>
      </c>
      <c r="K78" s="216">
        <v>0</v>
      </c>
      <c r="L78" s="103">
        <f t="shared" si="24"/>
        <v>0</v>
      </c>
      <c r="M78" s="216">
        <v>0</v>
      </c>
      <c r="N78" s="103">
        <f t="shared" si="25"/>
        <v>0</v>
      </c>
      <c r="O78" s="216">
        <v>0</v>
      </c>
      <c r="P78" s="103">
        <f t="shared" si="26"/>
        <v>0</v>
      </c>
      <c r="Q78" s="216">
        <v>0</v>
      </c>
      <c r="R78" s="103">
        <f t="shared" si="27"/>
        <v>0</v>
      </c>
      <c r="S78" s="216">
        <v>0</v>
      </c>
      <c r="T78" s="103">
        <f t="shared" si="28"/>
        <v>0</v>
      </c>
      <c r="U78" s="216">
        <v>0</v>
      </c>
      <c r="V78" s="103">
        <f t="shared" si="29"/>
        <v>0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1000</v>
      </c>
      <c r="D86" s="103">
        <f t="shared" si="20"/>
        <v>4.0000000000000001E-3</v>
      </c>
      <c r="E86" s="216">
        <v>0</v>
      </c>
      <c r="F86" s="103">
        <f t="shared" si="21"/>
        <v>0</v>
      </c>
      <c r="G86" s="216">
        <v>0</v>
      </c>
      <c r="H86" s="103">
        <f t="shared" si="22"/>
        <v>0</v>
      </c>
      <c r="I86" s="216">
        <v>0</v>
      </c>
      <c r="J86" s="103">
        <f t="shared" si="23"/>
        <v>0</v>
      </c>
      <c r="K86" s="216">
        <v>0</v>
      </c>
      <c r="L86" s="103">
        <f t="shared" si="24"/>
        <v>0</v>
      </c>
      <c r="M86" s="216">
        <v>0</v>
      </c>
      <c r="N86" s="103">
        <f t="shared" si="25"/>
        <v>0</v>
      </c>
      <c r="O86" s="216">
        <v>0</v>
      </c>
      <c r="P86" s="103">
        <f t="shared" si="26"/>
        <v>0</v>
      </c>
      <c r="Q86" s="216">
        <v>0</v>
      </c>
      <c r="R86" s="103">
        <f t="shared" si="27"/>
        <v>0</v>
      </c>
      <c r="S86" s="216">
        <v>0</v>
      </c>
      <c r="T86" s="103">
        <f t="shared" si="28"/>
        <v>0</v>
      </c>
      <c r="U86" s="216">
        <v>0</v>
      </c>
      <c r="V86" s="103">
        <f t="shared" si="29"/>
        <v>0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1275</v>
      </c>
      <c r="D88" s="103">
        <f t="shared" si="20"/>
        <v>5.1000000000000004E-3</v>
      </c>
      <c r="E88" s="216">
        <v>0</v>
      </c>
      <c r="F88" s="103">
        <f t="shared" si="21"/>
        <v>0</v>
      </c>
      <c r="G88" s="216">
        <v>0</v>
      </c>
      <c r="H88" s="103">
        <f t="shared" si="22"/>
        <v>0</v>
      </c>
      <c r="I88" s="216">
        <v>0</v>
      </c>
      <c r="J88" s="103">
        <f t="shared" si="23"/>
        <v>0</v>
      </c>
      <c r="K88" s="216">
        <v>0</v>
      </c>
      <c r="L88" s="103">
        <f t="shared" si="24"/>
        <v>0</v>
      </c>
      <c r="M88" s="216">
        <v>0</v>
      </c>
      <c r="N88" s="103">
        <f t="shared" si="25"/>
        <v>0</v>
      </c>
      <c r="O88" s="216">
        <v>0</v>
      </c>
      <c r="P88" s="103">
        <f t="shared" si="26"/>
        <v>0</v>
      </c>
      <c r="Q88" s="216">
        <v>0</v>
      </c>
      <c r="R88" s="103">
        <f t="shared" si="27"/>
        <v>0</v>
      </c>
      <c r="S88" s="216">
        <v>0</v>
      </c>
      <c r="T88" s="103">
        <f t="shared" si="28"/>
        <v>0</v>
      </c>
      <c r="U88" s="216">
        <v>0</v>
      </c>
      <c r="V88" s="103">
        <f t="shared" si="29"/>
        <v>0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50.000000000000007</v>
      </c>
      <c r="D90" s="103">
        <f t="shared" si="20"/>
        <v>2.0000000000000004E-4</v>
      </c>
      <c r="E90" s="216">
        <v>0</v>
      </c>
      <c r="F90" s="103">
        <f t="shared" si="21"/>
        <v>0</v>
      </c>
      <c r="G90" s="216">
        <v>0</v>
      </c>
      <c r="H90" s="103">
        <f t="shared" si="22"/>
        <v>0</v>
      </c>
      <c r="I90" s="216">
        <v>0</v>
      </c>
      <c r="J90" s="103">
        <f t="shared" si="23"/>
        <v>0</v>
      </c>
      <c r="K90" s="216">
        <v>0</v>
      </c>
      <c r="L90" s="103">
        <f t="shared" si="24"/>
        <v>0</v>
      </c>
      <c r="M90" s="216">
        <v>0</v>
      </c>
      <c r="N90" s="103">
        <f t="shared" si="25"/>
        <v>0</v>
      </c>
      <c r="O90" s="216">
        <v>0</v>
      </c>
      <c r="P90" s="103">
        <f t="shared" si="26"/>
        <v>0</v>
      </c>
      <c r="Q90" s="216">
        <v>0</v>
      </c>
      <c r="R90" s="103">
        <f t="shared" si="27"/>
        <v>0</v>
      </c>
      <c r="S90" s="216">
        <v>0</v>
      </c>
      <c r="T90" s="103">
        <f t="shared" si="28"/>
        <v>0</v>
      </c>
      <c r="U90" s="216">
        <v>0</v>
      </c>
      <c r="V90" s="103">
        <f t="shared" si="29"/>
        <v>0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875.00000000000011</v>
      </c>
      <c r="D92" s="103">
        <f t="shared" si="20"/>
        <v>3.5000000000000005E-3</v>
      </c>
      <c r="E92" s="216">
        <v>0</v>
      </c>
      <c r="F92" s="103">
        <f t="shared" si="21"/>
        <v>0</v>
      </c>
      <c r="G92" s="216">
        <v>0</v>
      </c>
      <c r="H92" s="103">
        <f t="shared" si="22"/>
        <v>0</v>
      </c>
      <c r="I92" s="216">
        <v>0</v>
      </c>
      <c r="J92" s="103">
        <f t="shared" si="23"/>
        <v>0</v>
      </c>
      <c r="K92" s="216">
        <v>0</v>
      </c>
      <c r="L92" s="103">
        <f t="shared" si="24"/>
        <v>0</v>
      </c>
      <c r="M92" s="216">
        <v>0</v>
      </c>
      <c r="N92" s="103">
        <f t="shared" si="25"/>
        <v>0</v>
      </c>
      <c r="O92" s="216">
        <v>0</v>
      </c>
      <c r="P92" s="103">
        <f t="shared" si="26"/>
        <v>0</v>
      </c>
      <c r="Q92" s="216">
        <v>0</v>
      </c>
      <c r="R92" s="103">
        <f t="shared" si="27"/>
        <v>0</v>
      </c>
      <c r="S92" s="216">
        <v>0</v>
      </c>
      <c r="T92" s="103">
        <f t="shared" si="28"/>
        <v>0</v>
      </c>
      <c r="U92" s="216">
        <v>0</v>
      </c>
      <c r="V92" s="103">
        <f t="shared" si="29"/>
        <v>0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7860.5919999999996</v>
      </c>
      <c r="D97" s="103">
        <f t="shared" si="20"/>
        <v>3.1442367999999998E-2</v>
      </c>
      <c r="E97" s="216">
        <v>0</v>
      </c>
      <c r="F97" s="103">
        <f t="shared" si="21"/>
        <v>0</v>
      </c>
      <c r="G97" s="216">
        <v>0</v>
      </c>
      <c r="H97" s="103">
        <f t="shared" si="22"/>
        <v>0</v>
      </c>
      <c r="I97" s="216">
        <v>0</v>
      </c>
      <c r="J97" s="103">
        <f t="shared" si="23"/>
        <v>0</v>
      </c>
      <c r="K97" s="216">
        <v>0</v>
      </c>
      <c r="L97" s="103">
        <f t="shared" si="24"/>
        <v>0</v>
      </c>
      <c r="M97" s="216">
        <v>0</v>
      </c>
      <c r="N97" s="103">
        <f t="shared" si="25"/>
        <v>0</v>
      </c>
      <c r="O97" s="216">
        <v>0</v>
      </c>
      <c r="P97" s="103">
        <f t="shared" si="26"/>
        <v>0</v>
      </c>
      <c r="Q97" s="216">
        <v>0</v>
      </c>
      <c r="R97" s="103">
        <f t="shared" si="27"/>
        <v>0</v>
      </c>
      <c r="S97" s="216">
        <v>0</v>
      </c>
      <c r="T97" s="103">
        <f t="shared" si="28"/>
        <v>0</v>
      </c>
      <c r="U97" s="216">
        <v>0</v>
      </c>
      <c r="V97" s="103">
        <f t="shared" si="29"/>
        <v>0</v>
      </c>
      <c r="X97" s="235"/>
    </row>
    <row r="98" spans="1:24" ht="12.75" customHeight="1" x14ac:dyDescent="0.3">
      <c r="A98" s="145" t="s">
        <v>245</v>
      </c>
      <c r="B98" s="50"/>
      <c r="C98" s="216">
        <v>300</v>
      </c>
      <c r="D98" s="103">
        <f t="shared" si="20"/>
        <v>1.1999999999999999E-3</v>
      </c>
      <c r="E98" s="216">
        <v>0</v>
      </c>
      <c r="F98" s="103">
        <f t="shared" si="21"/>
        <v>0</v>
      </c>
      <c r="G98" s="216">
        <v>0</v>
      </c>
      <c r="H98" s="103">
        <f t="shared" si="22"/>
        <v>0</v>
      </c>
      <c r="I98" s="216">
        <v>0</v>
      </c>
      <c r="J98" s="103">
        <f t="shared" si="23"/>
        <v>0</v>
      </c>
      <c r="K98" s="216">
        <v>0</v>
      </c>
      <c r="L98" s="103">
        <f t="shared" si="24"/>
        <v>0</v>
      </c>
      <c r="M98" s="216">
        <v>0</v>
      </c>
      <c r="N98" s="103">
        <f t="shared" si="25"/>
        <v>0</v>
      </c>
      <c r="O98" s="216">
        <v>0</v>
      </c>
      <c r="P98" s="103">
        <f t="shared" si="26"/>
        <v>0</v>
      </c>
      <c r="Q98" s="216">
        <v>0</v>
      </c>
      <c r="R98" s="103">
        <f t="shared" si="27"/>
        <v>0</v>
      </c>
      <c r="S98" s="216">
        <v>0</v>
      </c>
      <c r="T98" s="103">
        <f t="shared" si="28"/>
        <v>0</v>
      </c>
      <c r="U98" s="216">
        <v>0</v>
      </c>
      <c r="V98" s="103">
        <f t="shared" si="29"/>
        <v>0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58621.359073408625</v>
      </c>
      <c r="D105" s="106">
        <f t="shared" ref="D105" si="30">IFERROR(C105/C$28,0)</f>
        <v>0.2344854362936345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-24743.279073408608</v>
      </c>
      <c r="D107" s="106">
        <f>IFERROR(C107/C$28,0)</f>
        <v>-9.8973116293634436E-2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12792.5</v>
      </c>
      <c r="D111" s="103">
        <f t="shared" ref="D111:D116" si="39">IFERROR(C111/C$28,0)</f>
        <v>5.117E-2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12792.5</v>
      </c>
      <c r="D116" s="106">
        <f t="shared" si="39"/>
        <v>5.117E-2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401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57"/>
  <sheetViews>
    <sheetView zoomScaleNormal="100" workbookViewId="0">
      <selection activeCell="C99" sqref="C99"/>
    </sheetView>
  </sheetViews>
  <sheetFormatPr defaultColWidth="9.109375" defaultRowHeight="13.8" x14ac:dyDescent="0.3"/>
  <cols>
    <col min="1" max="1" width="4.5546875" style="2" customWidth="1"/>
    <col min="2" max="2" width="5.5546875" style="2" customWidth="1"/>
    <col min="3" max="3" width="29.5546875" style="2" customWidth="1"/>
    <col min="4" max="13" width="12.5546875" style="2" customWidth="1"/>
    <col min="14" max="16" width="12.44140625" style="2" customWidth="1"/>
    <col min="17" max="16384" width="9.109375" style="2"/>
  </cols>
  <sheetData>
    <row r="1" spans="1:6" ht="14.4" x14ac:dyDescent="0.3">
      <c r="A1" s="1" t="s">
        <v>338</v>
      </c>
      <c r="C1" s="15"/>
      <c r="D1" s="15"/>
      <c r="E1" s="16"/>
    </row>
    <row r="2" spans="1:6" ht="14.4" x14ac:dyDescent="0.3">
      <c r="A2" s="4" t="s">
        <v>105</v>
      </c>
      <c r="C2" s="16"/>
      <c r="D2" s="16"/>
      <c r="E2" s="16"/>
    </row>
    <row r="3" spans="1:6" ht="14.4" x14ac:dyDescent="0.3">
      <c r="A3" s="4" t="s">
        <v>277</v>
      </c>
      <c r="C3" s="16"/>
      <c r="D3" s="16"/>
      <c r="E3" s="16"/>
    </row>
    <row r="4" spans="1:6" ht="14.4" x14ac:dyDescent="0.3">
      <c r="A4" s="4"/>
      <c r="C4" s="16"/>
      <c r="D4" s="16"/>
      <c r="E4" s="16"/>
    </row>
    <row r="5" spans="1:6" ht="14.4" x14ac:dyDescent="0.3">
      <c r="A5" s="4" t="s">
        <v>265</v>
      </c>
      <c r="C5" s="134" t="s">
        <v>375</v>
      </c>
      <c r="D5" s="164"/>
      <c r="E5" s="16"/>
    </row>
    <row r="6" spans="1:6" ht="14.4" x14ac:dyDescent="0.3">
      <c r="B6" s="4"/>
      <c r="C6" s="16"/>
      <c r="D6" s="16"/>
      <c r="E6" s="16"/>
    </row>
    <row r="7" spans="1:6" x14ac:dyDescent="0.3">
      <c r="A7" s="133" t="s">
        <v>89</v>
      </c>
      <c r="B7" s="4" t="s">
        <v>270</v>
      </c>
    </row>
    <row r="8" spans="1:6" x14ac:dyDescent="0.3">
      <c r="B8" s="17" t="s">
        <v>177</v>
      </c>
    </row>
    <row r="9" spans="1:6" x14ac:dyDescent="0.3">
      <c r="B9" s="82"/>
    </row>
    <row r="10" spans="1:6" x14ac:dyDescent="0.3">
      <c r="B10" s="4" t="s">
        <v>47</v>
      </c>
      <c r="E10" s="44" t="s">
        <v>16</v>
      </c>
    </row>
    <row r="11" spans="1:6" x14ac:dyDescent="0.3">
      <c r="E11" s="49" t="s">
        <v>59</v>
      </c>
    </row>
    <row r="12" spans="1:6" x14ac:dyDescent="0.3">
      <c r="B12" s="162" t="s">
        <v>261</v>
      </c>
      <c r="C12" s="8"/>
      <c r="D12" s="8"/>
      <c r="E12" s="18"/>
    </row>
    <row r="13" spans="1:6" x14ac:dyDescent="0.3">
      <c r="B13" s="6" t="s">
        <v>264</v>
      </c>
    </row>
    <row r="14" spans="1:6" x14ac:dyDescent="0.3">
      <c r="B14" s="6"/>
      <c r="C14" s="2" t="s">
        <v>266</v>
      </c>
      <c r="E14" s="188">
        <v>13546700</v>
      </c>
      <c r="F14" s="2" t="s">
        <v>176</v>
      </c>
    </row>
    <row r="15" spans="1:6" x14ac:dyDescent="0.3">
      <c r="B15" s="6"/>
      <c r="C15" s="2" t="s">
        <v>262</v>
      </c>
      <c r="E15" s="188">
        <v>179800</v>
      </c>
      <c r="F15" s="2" t="s">
        <v>176</v>
      </c>
    </row>
    <row r="16" spans="1:6" x14ac:dyDescent="0.3">
      <c r="C16" s="2" t="s">
        <v>173</v>
      </c>
      <c r="E16" s="20" t="s">
        <v>175</v>
      </c>
    </row>
    <row r="17" spans="2:13" x14ac:dyDescent="0.3">
      <c r="B17" s="2" t="s">
        <v>174</v>
      </c>
      <c r="E17" s="20" t="s">
        <v>175</v>
      </c>
    </row>
    <row r="18" spans="2:13" x14ac:dyDescent="0.3">
      <c r="B18" s="2" t="s">
        <v>292</v>
      </c>
      <c r="E18" s="187">
        <v>884700</v>
      </c>
      <c r="F18" s="2" t="s">
        <v>176</v>
      </c>
    </row>
    <row r="19" spans="2:13" x14ac:dyDescent="0.3">
      <c r="B19" s="2" t="s">
        <v>263</v>
      </c>
      <c r="E19" s="187">
        <v>68170</v>
      </c>
      <c r="F19" s="2" t="s">
        <v>176</v>
      </c>
    </row>
    <row r="20" spans="2:13" x14ac:dyDescent="0.3">
      <c r="B20" s="2" t="s">
        <v>259</v>
      </c>
      <c r="E20" s="187">
        <v>120400</v>
      </c>
      <c r="F20" s="2" t="s">
        <v>176</v>
      </c>
    </row>
    <row r="22" spans="2:13" x14ac:dyDescent="0.3">
      <c r="B22" s="162" t="s">
        <v>185</v>
      </c>
      <c r="C22" s="8"/>
      <c r="D22" s="8"/>
    </row>
    <row r="23" spans="2:13" x14ac:dyDescent="0.3">
      <c r="B23" s="6" t="s">
        <v>62</v>
      </c>
    </row>
    <row r="24" spans="2:13" x14ac:dyDescent="0.3">
      <c r="B24" s="6"/>
      <c r="C24" s="2" t="s">
        <v>266</v>
      </c>
      <c r="E24" s="188">
        <v>1042700</v>
      </c>
      <c r="F24" s="2" t="s">
        <v>176</v>
      </c>
    </row>
    <row r="25" spans="2:13" x14ac:dyDescent="0.3">
      <c r="B25" s="6"/>
      <c r="C25" s="2" t="s">
        <v>262</v>
      </c>
      <c r="E25" s="188">
        <v>25100</v>
      </c>
      <c r="F25" s="2" t="s">
        <v>176</v>
      </c>
    </row>
    <row r="26" spans="2:13" x14ac:dyDescent="0.3">
      <c r="C26" s="5" t="s">
        <v>173</v>
      </c>
      <c r="D26" s="5"/>
      <c r="E26" s="189" t="s">
        <v>175</v>
      </c>
    </row>
    <row r="27" spans="2:13" x14ac:dyDescent="0.3">
      <c r="B27" s="2" t="s">
        <v>292</v>
      </c>
      <c r="E27" s="188">
        <v>188500</v>
      </c>
      <c r="F27" s="2" t="s">
        <v>176</v>
      </c>
    </row>
    <row r="29" spans="2:13" x14ac:dyDescent="0.3">
      <c r="B29" s="5" t="s">
        <v>60</v>
      </c>
      <c r="C29" s="5"/>
      <c r="D29" s="5"/>
      <c r="E29" s="5"/>
      <c r="F29" s="5"/>
      <c r="G29" s="5"/>
      <c r="H29" s="5"/>
      <c r="I29" s="5"/>
      <c r="J29" s="5"/>
      <c r="K29" s="5"/>
      <c r="L29" s="5"/>
    </row>
    <row r="30" spans="2:13" x14ac:dyDescent="0.3">
      <c r="B30" s="5" t="s">
        <v>61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13"/>
    </row>
    <row r="31" spans="2:13" x14ac:dyDescent="0.3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</row>
    <row r="32" spans="2:13" x14ac:dyDescent="0.3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6" x14ac:dyDescent="0.3">
      <c r="A33" s="133" t="s">
        <v>90</v>
      </c>
      <c r="B33" s="1" t="s">
        <v>271</v>
      </c>
    </row>
    <row r="34" spans="1:16" x14ac:dyDescent="0.3">
      <c r="B34" s="7" t="s">
        <v>72</v>
      </c>
      <c r="C34" s="7"/>
      <c r="D34" s="7"/>
    </row>
    <row r="35" spans="1:16" x14ac:dyDescent="0.3">
      <c r="B35" s="7" t="s">
        <v>84</v>
      </c>
      <c r="C35" s="7"/>
      <c r="D35" s="7"/>
    </row>
    <row r="37" spans="1:16" x14ac:dyDescent="0.3">
      <c r="C37" s="109" t="s">
        <v>269</v>
      </c>
      <c r="D37" s="116" t="s">
        <v>16</v>
      </c>
      <c r="E37" s="116" t="s">
        <v>93</v>
      </c>
      <c r="F37" s="116" t="s">
        <v>94</v>
      </c>
      <c r="G37" s="116" t="s">
        <v>95</v>
      </c>
      <c r="H37" s="116" t="s">
        <v>160</v>
      </c>
      <c r="I37" s="116" t="s">
        <v>133</v>
      </c>
      <c r="J37" s="116" t="s">
        <v>158</v>
      </c>
      <c r="K37" s="116" t="s">
        <v>159</v>
      </c>
      <c r="L37" s="116" t="s">
        <v>161</v>
      </c>
      <c r="M37" s="116" t="s">
        <v>162</v>
      </c>
      <c r="N37" s="116" t="s">
        <v>337</v>
      </c>
      <c r="O37" s="116" t="s">
        <v>337</v>
      </c>
      <c r="P37" s="199"/>
    </row>
    <row r="38" spans="1:16" x14ac:dyDescent="0.3">
      <c r="C38" s="21" t="s">
        <v>64</v>
      </c>
      <c r="D38" s="172">
        <v>200000</v>
      </c>
      <c r="E38" s="172">
        <v>200000</v>
      </c>
      <c r="F38" s="172">
        <v>200000</v>
      </c>
      <c r="G38" s="172">
        <v>200000</v>
      </c>
      <c r="H38" s="172">
        <v>200000</v>
      </c>
      <c r="I38" s="172">
        <v>200000</v>
      </c>
      <c r="J38" s="172">
        <v>200000</v>
      </c>
      <c r="K38" s="172">
        <v>200000</v>
      </c>
      <c r="L38" s="172">
        <v>200000</v>
      </c>
      <c r="M38" s="172">
        <v>200000</v>
      </c>
      <c r="N38" s="159"/>
      <c r="O38" s="159"/>
      <c r="P38" s="200"/>
    </row>
    <row r="39" spans="1:16" x14ac:dyDescent="0.3">
      <c r="C39" s="21" t="s">
        <v>65</v>
      </c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200"/>
    </row>
    <row r="40" spans="1:16" x14ac:dyDescent="0.3">
      <c r="C40" s="23" t="s">
        <v>63</v>
      </c>
      <c r="D40" s="159"/>
      <c r="E40" s="159"/>
      <c r="F40" s="159"/>
      <c r="G40" s="159"/>
      <c r="H40" s="159"/>
      <c r="I40" s="177"/>
      <c r="J40" s="159"/>
      <c r="K40" s="159"/>
      <c r="L40" s="159"/>
      <c r="M40" s="159"/>
      <c r="N40" s="159"/>
      <c r="O40" s="159"/>
      <c r="P40" s="200"/>
    </row>
    <row r="41" spans="1:16" x14ac:dyDescent="0.3">
      <c r="C41" s="22"/>
      <c r="D41" s="22"/>
      <c r="P41" s="38"/>
    </row>
    <row r="42" spans="1:16" x14ac:dyDescent="0.3">
      <c r="C42" s="22"/>
      <c r="D42" s="22"/>
    </row>
    <row r="43" spans="1:16" x14ac:dyDescent="0.3">
      <c r="A43" s="133" t="s">
        <v>91</v>
      </c>
      <c r="B43" s="1" t="s">
        <v>272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</row>
    <row r="44" spans="1:16" x14ac:dyDescent="0.3">
      <c r="B44" s="7" t="s">
        <v>178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</row>
    <row r="45" spans="1:16" x14ac:dyDescent="0.3">
      <c r="C45" s="22"/>
      <c r="D45" s="22"/>
      <c r="E45" s="22"/>
      <c r="F45" s="22"/>
      <c r="H45" s="22"/>
      <c r="I45" s="22"/>
      <c r="J45" s="22"/>
      <c r="K45" s="22"/>
      <c r="L45" s="22"/>
      <c r="M45" s="22"/>
      <c r="N45" s="22"/>
    </row>
    <row r="46" spans="1:16" ht="41.4" x14ac:dyDescent="0.3">
      <c r="C46" s="165" t="s">
        <v>50</v>
      </c>
      <c r="D46" s="117" t="s">
        <v>268</v>
      </c>
      <c r="E46" s="163" t="s">
        <v>267</v>
      </c>
      <c r="F46" s="22"/>
      <c r="H46" s="22"/>
      <c r="I46" s="22"/>
      <c r="J46" s="22"/>
      <c r="K46" s="22"/>
      <c r="L46" s="22"/>
      <c r="M46" s="22"/>
    </row>
    <row r="47" spans="1:16" x14ac:dyDescent="0.3">
      <c r="C47" s="21" t="s">
        <v>51</v>
      </c>
      <c r="D47" s="261">
        <v>7.01</v>
      </c>
      <c r="E47" s="261">
        <f>+D47</f>
        <v>7.01</v>
      </c>
      <c r="F47" s="22"/>
      <c r="H47" s="22"/>
      <c r="I47" s="22"/>
      <c r="J47" s="22"/>
      <c r="K47" s="22"/>
      <c r="L47" s="22"/>
      <c r="M47" s="22"/>
    </row>
    <row r="48" spans="1:16" x14ac:dyDescent="0.3">
      <c r="C48" s="21" t="s">
        <v>52</v>
      </c>
      <c r="D48" s="261">
        <v>9.11</v>
      </c>
      <c r="E48" s="261">
        <f t="shared" ref="E48:E49" si="0">+D48</f>
        <v>9.11</v>
      </c>
      <c r="F48" s="22"/>
      <c r="H48" s="22"/>
      <c r="I48" s="22"/>
      <c r="J48" s="22"/>
      <c r="K48" s="22"/>
      <c r="L48" s="22"/>
      <c r="M48" s="22"/>
    </row>
    <row r="49" spans="3:13" x14ac:dyDescent="0.3">
      <c r="C49" s="21" t="s">
        <v>53</v>
      </c>
      <c r="D49" s="261">
        <v>9.11</v>
      </c>
      <c r="E49" s="261">
        <f t="shared" si="0"/>
        <v>9.11</v>
      </c>
      <c r="F49" s="22"/>
      <c r="H49" s="22"/>
      <c r="I49" s="22"/>
      <c r="J49" s="22"/>
      <c r="K49" s="22"/>
      <c r="L49" s="22"/>
      <c r="M49" s="22"/>
    </row>
    <row r="50" spans="3:13" x14ac:dyDescent="0.3">
      <c r="C50" s="24" t="s">
        <v>54</v>
      </c>
      <c r="D50" s="261">
        <v>9.11</v>
      </c>
      <c r="E50" s="261">
        <f>D50</f>
        <v>9.11</v>
      </c>
      <c r="F50" s="22"/>
      <c r="H50" s="22"/>
      <c r="I50" s="22"/>
      <c r="J50" s="22"/>
      <c r="K50" s="22"/>
      <c r="L50" s="22"/>
      <c r="M50" s="22"/>
    </row>
    <row r="51" spans="3:13" x14ac:dyDescent="0.3">
      <c r="C51" s="24" t="s">
        <v>92</v>
      </c>
      <c r="D51" s="262">
        <v>9.11</v>
      </c>
      <c r="E51" s="262">
        <v>9.11</v>
      </c>
      <c r="F51" s="22"/>
      <c r="H51" s="22"/>
      <c r="I51" s="22"/>
      <c r="J51" s="22"/>
      <c r="K51" s="22"/>
      <c r="L51" s="22"/>
      <c r="M51" s="22"/>
    </row>
    <row r="52" spans="3:13" x14ac:dyDescent="0.3">
      <c r="D52" s="22"/>
      <c r="E52" s="22"/>
      <c r="F52" s="22"/>
      <c r="H52" s="22"/>
      <c r="I52" s="22"/>
      <c r="J52" s="22"/>
      <c r="K52" s="22"/>
      <c r="L52" s="22"/>
      <c r="M52" s="22"/>
    </row>
    <row r="54" spans="3:13" x14ac:dyDescent="0.3">
      <c r="J54" s="22"/>
      <c r="K54" s="22"/>
      <c r="L54" s="22"/>
      <c r="M54" s="22"/>
    </row>
    <row r="55" spans="3:13" x14ac:dyDescent="0.3">
      <c r="J55" s="22"/>
      <c r="K55" s="22"/>
      <c r="L55" s="22"/>
      <c r="M55" s="22"/>
    </row>
    <row r="56" spans="3:13" x14ac:dyDescent="0.3">
      <c r="J56" s="22"/>
      <c r="K56" s="22"/>
      <c r="L56" s="22"/>
      <c r="M56" s="22"/>
    </row>
    <row r="57" spans="3:13" x14ac:dyDescent="0.3">
      <c r="I57" s="22"/>
      <c r="J57" s="22"/>
      <c r="K57" s="22"/>
      <c r="L57" s="22"/>
      <c r="M57" s="22"/>
    </row>
  </sheetData>
  <pageMargins left="0.45" right="0" top="0.25" bottom="0" header="0.3" footer="0.3"/>
  <pageSetup scale="7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9.1093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Grille Works (Wolfe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f>+C8</f>
        <v>228</v>
      </c>
      <c r="F8" s="38"/>
      <c r="G8" s="134">
        <f>+E8</f>
        <v>228</v>
      </c>
      <c r="H8" s="38"/>
      <c r="I8" s="134">
        <f>+G8</f>
        <v>228</v>
      </c>
      <c r="J8" s="38"/>
      <c r="K8" s="134">
        <f>+I8</f>
        <v>228</v>
      </c>
      <c r="L8" s="38"/>
      <c r="M8" s="134">
        <f>+K8</f>
        <v>228</v>
      </c>
      <c r="N8" s="38"/>
      <c r="O8" s="134">
        <f>+M8</f>
        <v>228</v>
      </c>
      <c r="P8" s="38"/>
      <c r="Q8" s="134">
        <f>+O8</f>
        <v>228</v>
      </c>
      <c r="R8" s="38"/>
      <c r="S8" s="134">
        <f>+Q8</f>
        <v>228</v>
      </c>
      <c r="T8" s="38"/>
      <c r="U8" s="134">
        <f>+S8</f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64.594475880422706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6.79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100000</v>
      </c>
      <c r="D14" s="38"/>
      <c r="E14" s="150">
        <v>218000</v>
      </c>
      <c r="F14" s="38"/>
      <c r="G14" s="150">
        <v>222000</v>
      </c>
      <c r="H14" s="38"/>
      <c r="I14" s="150">
        <v>227000</v>
      </c>
      <c r="J14" s="38"/>
      <c r="K14" s="150">
        <v>231000</v>
      </c>
      <c r="L14" s="38"/>
      <c r="M14" s="150">
        <v>236000</v>
      </c>
      <c r="N14" s="38"/>
      <c r="O14" s="150">
        <v>240000</v>
      </c>
      <c r="P14" s="38"/>
      <c r="Q14" s="150">
        <v>245000</v>
      </c>
      <c r="R14" s="38"/>
      <c r="S14" s="150">
        <v>250000</v>
      </c>
      <c r="T14" s="38"/>
      <c r="U14" s="150">
        <v>255000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87620</v>
      </c>
      <c r="D19" s="103">
        <f>IFERROR(C19/C$28,0)</f>
        <v>0.87619999999999998</v>
      </c>
      <c r="E19" s="246">
        <v>101871.39999999998</v>
      </c>
      <c r="F19" s="103">
        <f>IFERROR(E19/E$28,0)</f>
        <v>0.46729999999999988</v>
      </c>
      <c r="G19" s="246">
        <v>103548.82799999998</v>
      </c>
      <c r="H19" s="103">
        <f>IFERROR(G19/G$28,0)</f>
        <v>0.46643616216216205</v>
      </c>
      <c r="I19" s="246">
        <v>106179.80455999998</v>
      </c>
      <c r="J19" s="103">
        <f>IFERROR(I19/I$28,0)</f>
        <v>0.4677524429955946</v>
      </c>
      <c r="K19" s="246">
        <v>107763.40065119998</v>
      </c>
      <c r="L19" s="103">
        <f>IFERROR(K19/K$28,0)</f>
        <v>0.46650822792727265</v>
      </c>
      <c r="M19" s="246">
        <v>110298.66866422398</v>
      </c>
      <c r="N19" s="103">
        <f>IFERROR(M19/M$28,0)</f>
        <v>0.46736724010264397</v>
      </c>
      <c r="O19" s="246">
        <v>111784.64203750846</v>
      </c>
      <c r="P19" s="103">
        <f>IFERROR(O19/O$28,0)</f>
        <v>0.46576934182295188</v>
      </c>
      <c r="Q19" s="246">
        <v>114220.33487825863</v>
      </c>
      <c r="R19" s="103">
        <f>IFERROR(Q19/Q$28,0)</f>
        <v>0.46620544848268825</v>
      </c>
      <c r="S19" s="246">
        <v>116604.74157582381</v>
      </c>
      <c r="T19" s="103">
        <f>IFERROR(S19/S$28,0)</f>
        <v>0.46641896630329521</v>
      </c>
      <c r="U19" s="246">
        <v>118936.83640734028</v>
      </c>
      <c r="V19" s="103">
        <f>IFERROR(U19/U$28,0)</f>
        <v>0.46641896630329521</v>
      </c>
    </row>
    <row r="20" spans="1:24" ht="12.75" customHeight="1" x14ac:dyDescent="0.3">
      <c r="A20" s="38" t="s">
        <v>238</v>
      </c>
      <c r="B20" s="50"/>
      <c r="C20" s="136">
        <v>12380</v>
      </c>
      <c r="D20" s="103">
        <f>IFERROR(C20/C$28,0)</f>
        <v>0.12379999999999999</v>
      </c>
      <c r="E20" s="136">
        <v>116128.60000000002</v>
      </c>
      <c r="F20" s="103">
        <f>IFERROR(E20/E$28,0)</f>
        <v>0.53270000000000006</v>
      </c>
      <c r="G20" s="136">
        <v>118451.17200000002</v>
      </c>
      <c r="H20" s="103">
        <f>IFERROR(G20/G$28,0)</f>
        <v>0.5335638378378379</v>
      </c>
      <c r="I20" s="136">
        <v>120820.19544000002</v>
      </c>
      <c r="J20" s="103">
        <f>IFERROR(I20/I$28,0)</f>
        <v>0.5322475570044054</v>
      </c>
      <c r="K20" s="136">
        <v>123236.59934880002</v>
      </c>
      <c r="L20" s="103">
        <f>IFERROR(K20/K$28,0)</f>
        <v>0.53349177207272735</v>
      </c>
      <c r="M20" s="136">
        <v>125701.33133577602</v>
      </c>
      <c r="N20" s="103">
        <f>IFERROR(M20/M$28,0)</f>
        <v>0.53263275989735603</v>
      </c>
      <c r="O20" s="136">
        <v>128215.35796249154</v>
      </c>
      <c r="P20" s="103">
        <f>IFERROR(O20/O$28,0)</f>
        <v>0.53423065817704807</v>
      </c>
      <c r="Q20" s="136">
        <v>130779.66512174137</v>
      </c>
      <c r="R20" s="103">
        <f>IFERROR(Q20/Q$28,0)</f>
        <v>0.5337945515173117</v>
      </c>
      <c r="S20" s="136">
        <v>133395.25842417619</v>
      </c>
      <c r="T20" s="103">
        <f>IFERROR(S20/S$28,0)</f>
        <v>0.53358103369670473</v>
      </c>
      <c r="U20" s="136">
        <v>136063.16359265972</v>
      </c>
      <c r="V20" s="103">
        <f>IFERROR(U20/U$28,0)</f>
        <v>0.53358103369670484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100000</v>
      </c>
      <c r="D28" s="106">
        <f t="shared" si="0"/>
        <v>1</v>
      </c>
      <c r="E28" s="105">
        <f>SUM(E19:E27)</f>
        <v>218000</v>
      </c>
      <c r="F28" s="106">
        <f t="shared" si="1"/>
        <v>1</v>
      </c>
      <c r="G28" s="105">
        <f>SUM(G19:G27)</f>
        <v>222000</v>
      </c>
      <c r="H28" s="106">
        <f t="shared" si="2"/>
        <v>1</v>
      </c>
      <c r="I28" s="105">
        <f>SUM(I19:I27)</f>
        <v>227000</v>
      </c>
      <c r="J28" s="106">
        <f t="shared" si="3"/>
        <v>1</v>
      </c>
      <c r="K28" s="105">
        <f>SUM(K19:K27)</f>
        <v>231000</v>
      </c>
      <c r="L28" s="106">
        <f t="shared" si="4"/>
        <v>1</v>
      </c>
      <c r="M28" s="105">
        <f>SUM(M19:M27)</f>
        <v>236000</v>
      </c>
      <c r="N28" s="106">
        <f t="shared" si="5"/>
        <v>1</v>
      </c>
      <c r="O28" s="105">
        <f>SUM(O19:O27)</f>
        <v>240000</v>
      </c>
      <c r="P28" s="106">
        <f t="shared" si="6"/>
        <v>1</v>
      </c>
      <c r="Q28" s="105">
        <f>SUM(Q19:Q27)</f>
        <v>245000</v>
      </c>
      <c r="R28" s="106">
        <f t="shared" si="7"/>
        <v>1</v>
      </c>
      <c r="S28" s="105">
        <f>SUM(S19:S27)</f>
        <v>250000</v>
      </c>
      <c r="T28" s="106">
        <f t="shared" si="8"/>
        <v>1</v>
      </c>
      <c r="U28" s="105">
        <f>SUM(U19:U27)</f>
        <v>255000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34000</v>
      </c>
      <c r="D31" s="103">
        <f>IFERROR(C31/C$28,0)</f>
        <v>0.34</v>
      </c>
      <c r="E31" s="216">
        <v>74120</v>
      </c>
      <c r="F31" s="103">
        <f>IFERROR(E31/E$28,0)</f>
        <v>0.34</v>
      </c>
      <c r="G31" s="216">
        <v>75480</v>
      </c>
      <c r="H31" s="103">
        <f>IFERROR(G31/G$28,0)</f>
        <v>0.34</v>
      </c>
      <c r="I31" s="216">
        <v>77180</v>
      </c>
      <c r="J31" s="103">
        <f>IFERROR(I31/I$28,0)</f>
        <v>0.34</v>
      </c>
      <c r="K31" s="216">
        <v>78540</v>
      </c>
      <c r="L31" s="103">
        <f>IFERROR(K31/K$28,0)</f>
        <v>0.34</v>
      </c>
      <c r="M31" s="216">
        <v>80240</v>
      </c>
      <c r="N31" s="103">
        <f>IFERROR(M31/M$28,0)</f>
        <v>0.34</v>
      </c>
      <c r="O31" s="216">
        <v>81600</v>
      </c>
      <c r="P31" s="103">
        <f>IFERROR(O31/O$28,0)</f>
        <v>0.34</v>
      </c>
      <c r="Q31" s="216">
        <v>83300</v>
      </c>
      <c r="R31" s="103">
        <f>IFERROR(Q31/Q$28,0)</f>
        <v>0.34</v>
      </c>
      <c r="S31" s="216">
        <v>85000</v>
      </c>
      <c r="T31" s="103">
        <f>IFERROR(S31/S$28,0)</f>
        <v>0.34</v>
      </c>
      <c r="U31" s="216">
        <v>86700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34000</v>
      </c>
      <c r="D33" s="106">
        <f>IFERROR(C33/C$28,0)</f>
        <v>0.34</v>
      </c>
      <c r="E33" s="105">
        <f>SUM(E31:E32)</f>
        <v>74120</v>
      </c>
      <c r="F33" s="106">
        <f>IFERROR(E33/E$28,0)</f>
        <v>0.34</v>
      </c>
      <c r="G33" s="105">
        <f>SUM(G31:G32)</f>
        <v>75480</v>
      </c>
      <c r="H33" s="106">
        <f>IFERROR(G33/G$28,0)</f>
        <v>0.34</v>
      </c>
      <c r="I33" s="105">
        <f>SUM(I31:I32)</f>
        <v>77180</v>
      </c>
      <c r="J33" s="106">
        <f>IFERROR(I33/I$28,0)</f>
        <v>0.34</v>
      </c>
      <c r="K33" s="105">
        <f>SUM(K31:K32)</f>
        <v>78540</v>
      </c>
      <c r="L33" s="106">
        <f>IFERROR(K33/K$28,0)</f>
        <v>0.34</v>
      </c>
      <c r="M33" s="105">
        <f>SUM(M31:M32)</f>
        <v>80240</v>
      </c>
      <c r="N33" s="106">
        <f>IFERROR(M33/M$28,0)</f>
        <v>0.34</v>
      </c>
      <c r="O33" s="105">
        <f>SUM(O31:O32)</f>
        <v>81600</v>
      </c>
      <c r="P33" s="106">
        <f>IFERROR(O33/O$28,0)</f>
        <v>0.34</v>
      </c>
      <c r="Q33" s="105">
        <f>SUM(Q31:Q32)</f>
        <v>83300</v>
      </c>
      <c r="R33" s="106">
        <f>IFERROR(Q33/Q$28,0)</f>
        <v>0.34</v>
      </c>
      <c r="S33" s="105">
        <f>SUM(S31:S32)</f>
        <v>85000</v>
      </c>
      <c r="T33" s="106">
        <f>IFERROR(S33/S$28,0)</f>
        <v>0.34</v>
      </c>
      <c r="U33" s="105">
        <f>SUM(U31:U32)</f>
        <v>86700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0</v>
      </c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77174</v>
      </c>
      <c r="D37" s="103">
        <f t="shared" si="10"/>
        <v>0.77173999999999998</v>
      </c>
      <c r="E37" s="216">
        <v>79103.349999999991</v>
      </c>
      <c r="F37" s="103">
        <f t="shared" si="11"/>
        <v>0.36285940366972474</v>
      </c>
      <c r="G37" s="216">
        <v>61871.967249999987</v>
      </c>
      <c r="H37" s="103">
        <f t="shared" si="12"/>
        <v>0.27870255518018011</v>
      </c>
      <c r="I37" s="216">
        <v>63851.870201999991</v>
      </c>
      <c r="J37" s="103">
        <f t="shared" si="13"/>
        <v>0.28128577181497794</v>
      </c>
      <c r="K37" s="216">
        <v>65448.166957049987</v>
      </c>
      <c r="L37" s="103">
        <f t="shared" si="14"/>
        <v>0.28332539808246748</v>
      </c>
      <c r="M37" s="216">
        <v>67084.371130976229</v>
      </c>
      <c r="N37" s="103">
        <f t="shared" si="15"/>
        <v>0.28425580987701793</v>
      </c>
      <c r="O37" s="216">
        <v>68761.480409250624</v>
      </c>
      <c r="P37" s="103">
        <f t="shared" si="16"/>
        <v>0.28650616837187759</v>
      </c>
      <c r="Q37" s="216">
        <v>70480.517419481883</v>
      </c>
      <c r="R37" s="103">
        <f t="shared" si="17"/>
        <v>0.28767558130400767</v>
      </c>
      <c r="S37" s="216">
        <v>72242.530354968927</v>
      </c>
      <c r="T37" s="103">
        <f t="shared" si="18"/>
        <v>0.28897012141987571</v>
      </c>
      <c r="U37" s="216">
        <v>74048.593613843143</v>
      </c>
      <c r="V37" s="103">
        <f t="shared" si="19"/>
        <v>0.29038664162291428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/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138"/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9569.5759999999991</v>
      </c>
      <c r="D41" s="103">
        <f t="shared" si="10"/>
        <v>9.5695759999999991E-2</v>
      </c>
      <c r="E41" s="216">
        <v>9808.8153999999995</v>
      </c>
      <c r="F41" s="103">
        <f t="shared" si="11"/>
        <v>4.499456605504587E-2</v>
      </c>
      <c r="G41" s="216">
        <v>7672.1239389999982</v>
      </c>
      <c r="H41" s="103">
        <f t="shared" si="12"/>
        <v>3.4559116842342336E-2</v>
      </c>
      <c r="I41" s="216">
        <v>7917.6319050479988</v>
      </c>
      <c r="J41" s="103">
        <f t="shared" si="13"/>
        <v>3.4879435705057263E-2</v>
      </c>
      <c r="K41" s="216">
        <v>8115.5727026741979</v>
      </c>
      <c r="L41" s="103">
        <f t="shared" si="14"/>
        <v>3.5132349362225965E-2</v>
      </c>
      <c r="M41" s="216">
        <v>8318.4620202410515</v>
      </c>
      <c r="N41" s="103">
        <f t="shared" si="15"/>
        <v>3.5247720424750217E-2</v>
      </c>
      <c r="O41" s="216">
        <v>8526.423570747078</v>
      </c>
      <c r="P41" s="103">
        <f t="shared" si="16"/>
        <v>3.5526764878112828E-2</v>
      </c>
      <c r="Q41" s="216">
        <v>8739.5841600157528</v>
      </c>
      <c r="R41" s="103">
        <f t="shared" si="17"/>
        <v>3.5671772081696952E-2</v>
      </c>
      <c r="S41" s="216">
        <v>8958.073764016146</v>
      </c>
      <c r="T41" s="103">
        <f t="shared" si="18"/>
        <v>3.5832295056064584E-2</v>
      </c>
      <c r="U41" s="216">
        <v>9182.0256081165498</v>
      </c>
      <c r="V41" s="103">
        <f t="shared" si="19"/>
        <v>3.6007943561241373E-2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7254.3559999999998</v>
      </c>
      <c r="D45" s="103">
        <f t="shared" si="10"/>
        <v>7.2543559999999993E-2</v>
      </c>
      <c r="E45" s="219">
        <v>7435.714899999999</v>
      </c>
      <c r="F45" s="103">
        <f t="shared" si="11"/>
        <v>3.4108783944954126E-2</v>
      </c>
      <c r="G45" s="219">
        <v>5815.964921499999</v>
      </c>
      <c r="H45" s="103">
        <f t="shared" si="12"/>
        <v>2.6198040186936934E-2</v>
      </c>
      <c r="I45" s="219">
        <v>6002.0757989879994</v>
      </c>
      <c r="J45" s="103">
        <f t="shared" si="13"/>
        <v>2.6440862550607926E-2</v>
      </c>
      <c r="K45" s="219">
        <v>6152.1276939626987</v>
      </c>
      <c r="L45" s="103">
        <f t="shared" si="14"/>
        <v>2.6632587419751941E-2</v>
      </c>
      <c r="M45" s="219">
        <v>6305.9308863117658</v>
      </c>
      <c r="N45" s="103">
        <f t="shared" si="15"/>
        <v>2.6720046128439687E-2</v>
      </c>
      <c r="O45" s="219">
        <v>6463.5791584695589</v>
      </c>
      <c r="P45" s="103">
        <f t="shared" si="16"/>
        <v>2.6931579826956497E-2</v>
      </c>
      <c r="Q45" s="219">
        <v>6625.1686374312967</v>
      </c>
      <c r="R45" s="103">
        <f t="shared" si="17"/>
        <v>2.7041504642576722E-2</v>
      </c>
      <c r="S45" s="219">
        <v>6790.7978533670794</v>
      </c>
      <c r="T45" s="103">
        <f t="shared" si="18"/>
        <v>2.7163191413468318E-2</v>
      </c>
      <c r="U45" s="219">
        <v>6960.5677997012554</v>
      </c>
      <c r="V45" s="103">
        <f t="shared" si="19"/>
        <v>2.7296344312553941E-2</v>
      </c>
    </row>
    <row r="46" spans="1:22" ht="12.75" customHeight="1" x14ac:dyDescent="0.3">
      <c r="A46" s="26" t="s">
        <v>5</v>
      </c>
      <c r="B46" s="69"/>
      <c r="C46" s="105">
        <f>SUM(C36:C45)</f>
        <v>93997.932000000001</v>
      </c>
      <c r="D46" s="106">
        <f t="shared" si="10"/>
        <v>0.93997931999999995</v>
      </c>
      <c r="E46" s="105">
        <f>SUM(E36:E45)</f>
        <v>96347.88029999999</v>
      </c>
      <c r="F46" s="106">
        <f t="shared" si="11"/>
        <v>0.44196275366972471</v>
      </c>
      <c r="G46" s="105">
        <f>SUM(G36:G45)</f>
        <v>75360.05611049998</v>
      </c>
      <c r="H46" s="106">
        <f t="shared" si="12"/>
        <v>0.33945971220945936</v>
      </c>
      <c r="I46" s="105">
        <f>SUM(I36:I45)</f>
        <v>77771.577906035978</v>
      </c>
      <c r="J46" s="106">
        <f t="shared" si="13"/>
        <v>0.34260607007064309</v>
      </c>
      <c r="K46" s="105">
        <f>SUM(K36:K45)</f>
        <v>79715.867353686888</v>
      </c>
      <c r="L46" s="106">
        <f t="shared" si="14"/>
        <v>0.3450903348644454</v>
      </c>
      <c r="M46" s="105">
        <f>SUM(M36:M45)</f>
        <v>81708.76403752905</v>
      </c>
      <c r="N46" s="106">
        <f t="shared" si="15"/>
        <v>0.34622357643020785</v>
      </c>
      <c r="O46" s="105">
        <f>SUM(O36:O45)</f>
        <v>83751.483138467258</v>
      </c>
      <c r="P46" s="106">
        <f t="shared" si="16"/>
        <v>0.34896451307694693</v>
      </c>
      <c r="Q46" s="105">
        <f>SUM(Q36:Q45)</f>
        <v>85845.27021692894</v>
      </c>
      <c r="R46" s="106">
        <f t="shared" si="17"/>
        <v>0.3503888580282814</v>
      </c>
      <c r="S46" s="105">
        <f>SUM(S36:S45)</f>
        <v>87991.401972352149</v>
      </c>
      <c r="T46" s="106">
        <f t="shared" si="18"/>
        <v>0.35196560788940862</v>
      </c>
      <c r="U46" s="105">
        <f>SUM(U36:U45)</f>
        <v>90191.187021660953</v>
      </c>
      <c r="V46" s="106">
        <f t="shared" si="19"/>
        <v>0.35369092949670961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70</v>
      </c>
      <c r="D54" s="103">
        <f t="shared" si="20"/>
        <v>6.9999999999999999E-4</v>
      </c>
      <c r="E54" s="216">
        <v>152.60000000000002</v>
      </c>
      <c r="F54" s="103">
        <f t="shared" si="21"/>
        <v>7.000000000000001E-4</v>
      </c>
      <c r="G54" s="216">
        <v>155.4</v>
      </c>
      <c r="H54" s="103">
        <f t="shared" si="22"/>
        <v>6.9999999999999999E-4</v>
      </c>
      <c r="I54" s="216">
        <v>158.90000000000003</v>
      </c>
      <c r="J54" s="103">
        <f t="shared" si="23"/>
        <v>7.000000000000001E-4</v>
      </c>
      <c r="K54" s="216">
        <v>161.69999999999999</v>
      </c>
      <c r="L54" s="103">
        <f t="shared" si="24"/>
        <v>6.9999999999999999E-4</v>
      </c>
      <c r="M54" s="216">
        <v>165.2</v>
      </c>
      <c r="N54" s="103">
        <f t="shared" si="25"/>
        <v>6.9999999999999999E-4</v>
      </c>
      <c r="O54" s="216">
        <v>168</v>
      </c>
      <c r="P54" s="103">
        <f t="shared" si="26"/>
        <v>6.9999999999999999E-4</v>
      </c>
      <c r="Q54" s="216">
        <v>171.49999999999997</v>
      </c>
      <c r="R54" s="103">
        <f t="shared" si="27"/>
        <v>6.9999999999999988E-4</v>
      </c>
      <c r="S54" s="216">
        <v>174.99999999999997</v>
      </c>
      <c r="T54" s="103">
        <f t="shared" si="28"/>
        <v>6.9999999999999988E-4</v>
      </c>
      <c r="U54" s="216">
        <v>178.5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51</v>
      </c>
      <c r="D56" s="103">
        <f t="shared" si="20"/>
        <v>5.1000000000000004E-4</v>
      </c>
      <c r="E56" s="216">
        <v>111.18000000000002</v>
      </c>
      <c r="F56" s="103">
        <f t="shared" si="21"/>
        <v>5.1000000000000015E-4</v>
      </c>
      <c r="G56" s="216">
        <v>113.22000000000003</v>
      </c>
      <c r="H56" s="103">
        <f t="shared" si="22"/>
        <v>5.1000000000000015E-4</v>
      </c>
      <c r="I56" s="216">
        <v>115.77000000000001</v>
      </c>
      <c r="J56" s="103">
        <f t="shared" si="23"/>
        <v>5.1000000000000004E-4</v>
      </c>
      <c r="K56" s="216">
        <v>117.81</v>
      </c>
      <c r="L56" s="103">
        <f t="shared" si="24"/>
        <v>5.1000000000000004E-4</v>
      </c>
      <c r="M56" s="216">
        <v>120.35999999999999</v>
      </c>
      <c r="N56" s="103">
        <f t="shared" si="25"/>
        <v>5.0999999999999993E-4</v>
      </c>
      <c r="O56" s="216">
        <v>122.40000000000002</v>
      </c>
      <c r="P56" s="103">
        <f t="shared" si="26"/>
        <v>5.1000000000000004E-4</v>
      </c>
      <c r="Q56" s="216">
        <v>124.95</v>
      </c>
      <c r="R56" s="103">
        <f t="shared" si="27"/>
        <v>5.1000000000000004E-4</v>
      </c>
      <c r="S56" s="216">
        <v>127.5</v>
      </c>
      <c r="T56" s="103">
        <f t="shared" si="28"/>
        <v>5.1000000000000004E-4</v>
      </c>
      <c r="U56" s="216">
        <v>130.05000000000001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10000</v>
      </c>
      <c r="D59" s="103">
        <f t="shared" si="20"/>
        <v>0.1</v>
      </c>
      <c r="E59" s="216">
        <v>21800</v>
      </c>
      <c r="F59" s="103">
        <f t="shared" si="21"/>
        <v>0.1</v>
      </c>
      <c r="G59" s="216">
        <v>22200</v>
      </c>
      <c r="H59" s="103">
        <f t="shared" si="22"/>
        <v>0.1</v>
      </c>
      <c r="I59" s="216">
        <v>22700</v>
      </c>
      <c r="J59" s="103">
        <f t="shared" si="23"/>
        <v>0.1</v>
      </c>
      <c r="K59" s="216">
        <v>23100</v>
      </c>
      <c r="L59" s="103">
        <f t="shared" si="24"/>
        <v>0.1</v>
      </c>
      <c r="M59" s="216">
        <v>23600</v>
      </c>
      <c r="N59" s="103">
        <f t="shared" si="25"/>
        <v>0.1</v>
      </c>
      <c r="O59" s="216">
        <v>24000</v>
      </c>
      <c r="P59" s="103">
        <f t="shared" si="26"/>
        <v>0.1</v>
      </c>
      <c r="Q59" s="216">
        <v>24500</v>
      </c>
      <c r="R59" s="103">
        <f t="shared" si="27"/>
        <v>0.1</v>
      </c>
      <c r="S59" s="216">
        <v>25000</v>
      </c>
      <c r="T59" s="103">
        <f t="shared" si="28"/>
        <v>0.1</v>
      </c>
      <c r="U59" s="216">
        <v>25500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1406.3068293634515</v>
      </c>
      <c r="D63" s="103">
        <f t="shared" si="20"/>
        <v>1.4063068293634514E-2</v>
      </c>
      <c r="E63" s="216">
        <v>1860.4374575856691</v>
      </c>
      <c r="F63" s="103">
        <f t="shared" si="21"/>
        <v>8.5341167779159136E-3</v>
      </c>
      <c r="G63" s="216">
        <v>2073.8106076301142</v>
      </c>
      <c r="H63" s="103">
        <f t="shared" si="22"/>
        <v>9.3414892235590737E-3</v>
      </c>
      <c r="I63" s="216">
        <v>2038.5807872259568</v>
      </c>
      <c r="J63" s="103">
        <f t="shared" si="23"/>
        <v>8.9805321023169911E-3</v>
      </c>
      <c r="K63" s="216">
        <v>2062.9973644013635</v>
      </c>
      <c r="L63" s="103">
        <f t="shared" si="24"/>
        <v>8.9307245212180246E-3</v>
      </c>
      <c r="M63" s="216">
        <v>2096.05397742385</v>
      </c>
      <c r="N63" s="103">
        <f t="shared" si="25"/>
        <v>8.8815846501010594E-3</v>
      </c>
      <c r="O63" s="216">
        <v>2119.7080593089963</v>
      </c>
      <c r="P63" s="103">
        <f t="shared" si="26"/>
        <v>8.8321169137874841E-3</v>
      </c>
      <c r="Q63" s="216">
        <v>2151.9121799561294</v>
      </c>
      <c r="R63" s="103">
        <f t="shared" si="27"/>
        <v>8.7833150202290995E-3</v>
      </c>
      <c r="S63" s="216">
        <v>2183.6717310849799</v>
      </c>
      <c r="T63" s="103">
        <f t="shared" si="28"/>
        <v>8.734686924339919E-3</v>
      </c>
      <c r="U63" s="216">
        <v>2214.9906593442565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479.99999999999994</v>
      </c>
      <c r="D64" s="103">
        <f t="shared" si="20"/>
        <v>4.7999999999999996E-3</v>
      </c>
      <c r="E64" s="216">
        <v>1046.3999999999999</v>
      </c>
      <c r="F64" s="103">
        <f t="shared" si="21"/>
        <v>4.7999999999999996E-3</v>
      </c>
      <c r="G64" s="216">
        <v>1065.5999999999999</v>
      </c>
      <c r="H64" s="103">
        <f t="shared" si="22"/>
        <v>4.7999999999999996E-3</v>
      </c>
      <c r="I64" s="216">
        <v>1089.5999999999999</v>
      </c>
      <c r="J64" s="103">
        <f t="shared" si="23"/>
        <v>4.7999999999999996E-3</v>
      </c>
      <c r="K64" s="216">
        <v>1108.8</v>
      </c>
      <c r="L64" s="103">
        <f t="shared" si="24"/>
        <v>4.7999999999999996E-3</v>
      </c>
      <c r="M64" s="216">
        <v>1132.7999999999997</v>
      </c>
      <c r="N64" s="103">
        <f t="shared" si="25"/>
        <v>4.7999999999999987E-3</v>
      </c>
      <c r="O64" s="216">
        <v>1152</v>
      </c>
      <c r="P64" s="103">
        <f t="shared" si="26"/>
        <v>4.7999999999999996E-3</v>
      </c>
      <c r="Q64" s="216">
        <v>1175.9999999999998</v>
      </c>
      <c r="R64" s="103">
        <f t="shared" si="27"/>
        <v>4.7999999999999987E-3</v>
      </c>
      <c r="S64" s="216">
        <v>1199.9999999999998</v>
      </c>
      <c r="T64" s="103">
        <f t="shared" si="28"/>
        <v>4.7999999999999987E-3</v>
      </c>
      <c r="U64" s="216">
        <v>1224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49.999999999999993</v>
      </c>
      <c r="D65" s="103">
        <f t="shared" si="20"/>
        <v>4.999999999999999E-4</v>
      </c>
      <c r="E65" s="216">
        <v>109</v>
      </c>
      <c r="F65" s="103">
        <f t="shared" si="21"/>
        <v>5.0000000000000001E-4</v>
      </c>
      <c r="G65" s="216">
        <v>111</v>
      </c>
      <c r="H65" s="103">
        <f t="shared" si="22"/>
        <v>5.0000000000000001E-4</v>
      </c>
      <c r="I65" s="216">
        <v>113.5</v>
      </c>
      <c r="J65" s="103">
        <f t="shared" si="23"/>
        <v>5.0000000000000001E-4</v>
      </c>
      <c r="K65" s="216">
        <v>115.5</v>
      </c>
      <c r="L65" s="103">
        <f t="shared" si="24"/>
        <v>5.0000000000000001E-4</v>
      </c>
      <c r="M65" s="216">
        <v>117.99999999999999</v>
      </c>
      <c r="N65" s="103">
        <f t="shared" si="25"/>
        <v>4.999999999999999E-4</v>
      </c>
      <c r="O65" s="216">
        <v>120</v>
      </c>
      <c r="P65" s="103">
        <f t="shared" si="26"/>
        <v>5.0000000000000001E-4</v>
      </c>
      <c r="Q65" s="216">
        <v>122.5</v>
      </c>
      <c r="R65" s="103">
        <f t="shared" si="27"/>
        <v>5.0000000000000001E-4</v>
      </c>
      <c r="S65" s="216">
        <v>124.99999999999999</v>
      </c>
      <c r="T65" s="103">
        <f t="shared" si="28"/>
        <v>4.999999999999999E-4</v>
      </c>
      <c r="U65" s="216">
        <v>127.50000000000001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280</v>
      </c>
      <c r="D66" s="103">
        <f t="shared" si="20"/>
        <v>2.8E-3</v>
      </c>
      <c r="E66" s="216">
        <v>610.40000000000009</v>
      </c>
      <c r="F66" s="103">
        <f t="shared" si="21"/>
        <v>2.8000000000000004E-3</v>
      </c>
      <c r="G66" s="216">
        <v>621.6</v>
      </c>
      <c r="H66" s="103">
        <f t="shared" si="22"/>
        <v>2.8E-3</v>
      </c>
      <c r="I66" s="216">
        <v>635.60000000000014</v>
      </c>
      <c r="J66" s="103">
        <f t="shared" si="23"/>
        <v>2.8000000000000004E-3</v>
      </c>
      <c r="K66" s="216">
        <v>646.79999999999995</v>
      </c>
      <c r="L66" s="103">
        <f t="shared" si="24"/>
        <v>2.8E-3</v>
      </c>
      <c r="M66" s="216">
        <v>660.8</v>
      </c>
      <c r="N66" s="103">
        <f t="shared" si="25"/>
        <v>2.8E-3</v>
      </c>
      <c r="O66" s="216">
        <v>672</v>
      </c>
      <c r="P66" s="103">
        <f t="shared" si="26"/>
        <v>2.8E-3</v>
      </c>
      <c r="Q66" s="216">
        <v>685.99999999999989</v>
      </c>
      <c r="R66" s="103">
        <f t="shared" si="27"/>
        <v>2.7999999999999995E-3</v>
      </c>
      <c r="S66" s="216">
        <v>699.99999999999989</v>
      </c>
      <c r="T66" s="103">
        <f t="shared" si="28"/>
        <v>2.7999999999999995E-3</v>
      </c>
      <c r="U66" s="216">
        <v>714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1349.9999999999998</v>
      </c>
      <c r="D67" s="103">
        <f t="shared" si="20"/>
        <v>1.3499999999999998E-2</v>
      </c>
      <c r="E67" s="216">
        <v>2943</v>
      </c>
      <c r="F67" s="103">
        <f t="shared" si="21"/>
        <v>1.35E-2</v>
      </c>
      <c r="G67" s="216">
        <v>2997.0000000000005</v>
      </c>
      <c r="H67" s="103">
        <f t="shared" si="22"/>
        <v>1.3500000000000002E-2</v>
      </c>
      <c r="I67" s="216">
        <v>3064.5000000000005</v>
      </c>
      <c r="J67" s="103">
        <f t="shared" si="23"/>
        <v>1.3500000000000002E-2</v>
      </c>
      <c r="K67" s="216">
        <v>3118.5</v>
      </c>
      <c r="L67" s="103">
        <f t="shared" si="24"/>
        <v>1.35E-2</v>
      </c>
      <c r="M67" s="216">
        <v>3185.9999999999995</v>
      </c>
      <c r="N67" s="103">
        <f t="shared" si="25"/>
        <v>1.3499999999999998E-2</v>
      </c>
      <c r="O67" s="216">
        <v>3240</v>
      </c>
      <c r="P67" s="103">
        <f t="shared" si="26"/>
        <v>1.35E-2</v>
      </c>
      <c r="Q67" s="216">
        <v>3307.5</v>
      </c>
      <c r="R67" s="103">
        <f t="shared" si="27"/>
        <v>1.35E-2</v>
      </c>
      <c r="S67" s="216">
        <v>3374.9999999999995</v>
      </c>
      <c r="T67" s="103">
        <f t="shared" si="28"/>
        <v>1.3499999999999998E-2</v>
      </c>
      <c r="U67" s="216">
        <v>3442.5000000000005</v>
      </c>
      <c r="V67" s="103">
        <f t="shared" si="29"/>
        <v>1.3500000000000002E-2</v>
      </c>
      <c r="X67" s="235"/>
    </row>
    <row r="68" spans="1:24" ht="12.75" customHeight="1" x14ac:dyDescent="0.3">
      <c r="A68" s="38" t="s">
        <v>6</v>
      </c>
      <c r="B68" s="50"/>
      <c r="C68" s="216">
        <v>169.99999999999997</v>
      </c>
      <c r="D68" s="103">
        <f t="shared" si="20"/>
        <v>1.6999999999999997E-3</v>
      </c>
      <c r="E68" s="216">
        <v>370.6</v>
      </c>
      <c r="F68" s="103">
        <f t="shared" si="21"/>
        <v>1.7000000000000001E-3</v>
      </c>
      <c r="G68" s="216">
        <v>377.40000000000003</v>
      </c>
      <c r="H68" s="103">
        <f t="shared" si="22"/>
        <v>1.7000000000000001E-3</v>
      </c>
      <c r="I68" s="216">
        <v>385.90000000000003</v>
      </c>
      <c r="J68" s="103">
        <f t="shared" si="23"/>
        <v>1.7000000000000001E-3</v>
      </c>
      <c r="K68" s="216">
        <v>392.7</v>
      </c>
      <c r="L68" s="103">
        <f t="shared" si="24"/>
        <v>1.6999999999999999E-3</v>
      </c>
      <c r="M68" s="216">
        <v>401.2</v>
      </c>
      <c r="N68" s="103">
        <f t="shared" si="25"/>
        <v>1.6999999999999999E-3</v>
      </c>
      <c r="O68" s="216">
        <v>408</v>
      </c>
      <c r="P68" s="103">
        <f t="shared" si="26"/>
        <v>1.6999999999999999E-3</v>
      </c>
      <c r="Q68" s="216">
        <v>416.5</v>
      </c>
      <c r="R68" s="103">
        <f t="shared" si="27"/>
        <v>1.6999999999999999E-3</v>
      </c>
      <c r="S68" s="216">
        <v>424.99999999999994</v>
      </c>
      <c r="T68" s="103">
        <f t="shared" si="28"/>
        <v>1.6999999999999997E-3</v>
      </c>
      <c r="U68" s="216">
        <v>433.5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10</v>
      </c>
      <c r="D70" s="103">
        <f t="shared" si="20"/>
        <v>1E-4</v>
      </c>
      <c r="E70" s="216">
        <v>21.8</v>
      </c>
      <c r="F70" s="103">
        <f t="shared" si="21"/>
        <v>1E-4</v>
      </c>
      <c r="G70" s="216">
        <v>22.200000000000003</v>
      </c>
      <c r="H70" s="103">
        <f t="shared" si="22"/>
        <v>1.0000000000000002E-4</v>
      </c>
      <c r="I70" s="216">
        <v>22.700000000000003</v>
      </c>
      <c r="J70" s="103">
        <f t="shared" si="23"/>
        <v>1.0000000000000002E-4</v>
      </c>
      <c r="K70" s="216">
        <v>23.1</v>
      </c>
      <c r="L70" s="103">
        <f t="shared" si="24"/>
        <v>1E-4</v>
      </c>
      <c r="M70" s="216">
        <v>23.6</v>
      </c>
      <c r="N70" s="103">
        <f t="shared" si="25"/>
        <v>1E-4</v>
      </c>
      <c r="O70" s="216">
        <v>24.000000000000004</v>
      </c>
      <c r="P70" s="103">
        <f t="shared" si="26"/>
        <v>1.0000000000000002E-4</v>
      </c>
      <c r="Q70" s="216">
        <v>24.499999999999996</v>
      </c>
      <c r="R70" s="103">
        <f t="shared" si="27"/>
        <v>9.9999999999999991E-5</v>
      </c>
      <c r="S70" s="216">
        <v>25</v>
      </c>
      <c r="T70" s="103">
        <f t="shared" si="28"/>
        <v>1E-4</v>
      </c>
      <c r="U70" s="216">
        <v>25.500000000000004</v>
      </c>
      <c r="V70" s="103">
        <f t="shared" si="29"/>
        <v>1.0000000000000002E-4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749.99999999999989</v>
      </c>
      <c r="D75" s="103">
        <f t="shared" si="20"/>
        <v>7.4999999999999989E-3</v>
      </c>
      <c r="E75" s="216">
        <v>1635</v>
      </c>
      <c r="F75" s="103">
        <f t="shared" si="21"/>
        <v>7.4999999999999997E-3</v>
      </c>
      <c r="G75" s="216">
        <v>1665</v>
      </c>
      <c r="H75" s="103">
        <f t="shared" si="22"/>
        <v>7.4999999999999997E-3</v>
      </c>
      <c r="I75" s="216">
        <v>1702.5</v>
      </c>
      <c r="J75" s="103">
        <f t="shared" si="23"/>
        <v>7.4999999999999997E-3</v>
      </c>
      <c r="K75" s="216">
        <v>1732.5</v>
      </c>
      <c r="L75" s="103">
        <f t="shared" si="24"/>
        <v>7.4999999999999997E-3</v>
      </c>
      <c r="M75" s="216">
        <v>1769.9999999999998</v>
      </c>
      <c r="N75" s="103">
        <f t="shared" si="25"/>
        <v>7.4999999999999989E-3</v>
      </c>
      <c r="O75" s="216">
        <v>1800</v>
      </c>
      <c r="P75" s="103">
        <f t="shared" si="26"/>
        <v>7.4999999999999997E-3</v>
      </c>
      <c r="Q75" s="216">
        <v>1837.4999999999998</v>
      </c>
      <c r="R75" s="103">
        <f t="shared" si="27"/>
        <v>7.4999999999999989E-3</v>
      </c>
      <c r="S75" s="216">
        <v>1874.9999999999998</v>
      </c>
      <c r="T75" s="103">
        <f t="shared" si="28"/>
        <v>7.4999999999999989E-3</v>
      </c>
      <c r="U75" s="216">
        <v>1912.5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40</v>
      </c>
      <c r="D76" s="103">
        <f t="shared" si="20"/>
        <v>4.0000000000000002E-4</v>
      </c>
      <c r="E76" s="216">
        <v>87.2</v>
      </c>
      <c r="F76" s="103">
        <f t="shared" si="21"/>
        <v>4.0000000000000002E-4</v>
      </c>
      <c r="G76" s="216">
        <v>88.800000000000011</v>
      </c>
      <c r="H76" s="103">
        <f t="shared" si="22"/>
        <v>4.0000000000000007E-4</v>
      </c>
      <c r="I76" s="216">
        <v>90.800000000000011</v>
      </c>
      <c r="J76" s="103">
        <f t="shared" si="23"/>
        <v>4.0000000000000007E-4</v>
      </c>
      <c r="K76" s="216">
        <v>92.4</v>
      </c>
      <c r="L76" s="103">
        <f t="shared" si="24"/>
        <v>4.0000000000000002E-4</v>
      </c>
      <c r="M76" s="216">
        <v>94.4</v>
      </c>
      <c r="N76" s="103">
        <f t="shared" si="25"/>
        <v>4.0000000000000002E-4</v>
      </c>
      <c r="O76" s="216">
        <v>96.000000000000014</v>
      </c>
      <c r="P76" s="103">
        <f t="shared" si="26"/>
        <v>4.0000000000000007E-4</v>
      </c>
      <c r="Q76" s="216">
        <v>97.999999999999986</v>
      </c>
      <c r="R76" s="103">
        <f t="shared" si="27"/>
        <v>3.9999999999999996E-4</v>
      </c>
      <c r="S76" s="216">
        <v>100</v>
      </c>
      <c r="T76" s="103">
        <f t="shared" si="28"/>
        <v>4.0000000000000002E-4</v>
      </c>
      <c r="U76" s="216">
        <v>102.00000000000001</v>
      </c>
      <c r="V76" s="103">
        <f t="shared" si="29"/>
        <v>4.0000000000000007E-4</v>
      </c>
      <c r="X76" s="235"/>
    </row>
    <row r="77" spans="1:24" ht="12.75" customHeight="1" x14ac:dyDescent="0.3">
      <c r="A77" s="38" t="s">
        <v>136</v>
      </c>
      <c r="B77" s="50"/>
      <c r="C77" s="216">
        <v>130</v>
      </c>
      <c r="D77" s="103">
        <f t="shared" si="20"/>
        <v>1.2999999999999999E-3</v>
      </c>
      <c r="E77" s="216">
        <v>283.39999999999998</v>
      </c>
      <c r="F77" s="103">
        <f t="shared" si="21"/>
        <v>1.2999999999999999E-3</v>
      </c>
      <c r="G77" s="216">
        <v>288.60000000000002</v>
      </c>
      <c r="H77" s="103">
        <f t="shared" si="22"/>
        <v>1.3000000000000002E-3</v>
      </c>
      <c r="I77" s="216">
        <v>295.10000000000002</v>
      </c>
      <c r="J77" s="103">
        <f t="shared" si="23"/>
        <v>1.3000000000000002E-3</v>
      </c>
      <c r="K77" s="216">
        <v>300.3</v>
      </c>
      <c r="L77" s="103">
        <f t="shared" si="24"/>
        <v>1.3000000000000002E-3</v>
      </c>
      <c r="M77" s="216">
        <v>306.79999999999995</v>
      </c>
      <c r="N77" s="103">
        <f t="shared" si="25"/>
        <v>1.2999999999999997E-3</v>
      </c>
      <c r="O77" s="216">
        <v>312</v>
      </c>
      <c r="P77" s="103">
        <f t="shared" si="26"/>
        <v>1.2999999999999999E-3</v>
      </c>
      <c r="Q77" s="216">
        <v>318.49999999999994</v>
      </c>
      <c r="R77" s="103">
        <f t="shared" si="27"/>
        <v>1.2999999999999997E-3</v>
      </c>
      <c r="S77" s="216">
        <v>324.99999999999994</v>
      </c>
      <c r="T77" s="103">
        <f t="shared" si="28"/>
        <v>1.2999999999999997E-3</v>
      </c>
      <c r="U77" s="216">
        <v>331.5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1999.9999999999998</v>
      </c>
      <c r="D78" s="103">
        <f t="shared" si="20"/>
        <v>1.9999999999999997E-2</v>
      </c>
      <c r="E78" s="216">
        <v>4360.0000000000009</v>
      </c>
      <c r="F78" s="103">
        <f t="shared" si="21"/>
        <v>2.0000000000000004E-2</v>
      </c>
      <c r="G78" s="216">
        <v>4440</v>
      </c>
      <c r="H78" s="103">
        <f t="shared" si="22"/>
        <v>0.02</v>
      </c>
      <c r="I78" s="216">
        <v>4540.0000000000009</v>
      </c>
      <c r="J78" s="103">
        <f t="shared" si="23"/>
        <v>2.0000000000000004E-2</v>
      </c>
      <c r="K78" s="216">
        <v>4620</v>
      </c>
      <c r="L78" s="103">
        <f t="shared" si="24"/>
        <v>0.02</v>
      </c>
      <c r="M78" s="216">
        <v>4719.9999999999991</v>
      </c>
      <c r="N78" s="103">
        <f t="shared" si="25"/>
        <v>1.9999999999999997E-2</v>
      </c>
      <c r="O78" s="216">
        <v>4800.0000000000009</v>
      </c>
      <c r="P78" s="103">
        <f t="shared" si="26"/>
        <v>2.0000000000000004E-2</v>
      </c>
      <c r="Q78" s="216">
        <v>4900</v>
      </c>
      <c r="R78" s="103">
        <f t="shared" si="27"/>
        <v>0.02</v>
      </c>
      <c r="S78" s="216">
        <v>5000</v>
      </c>
      <c r="T78" s="103">
        <f t="shared" si="28"/>
        <v>0.02</v>
      </c>
      <c r="U78" s="216">
        <v>5100.0000000000009</v>
      </c>
      <c r="V78" s="103">
        <f t="shared" si="29"/>
        <v>2.0000000000000004E-2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399.99999999999994</v>
      </c>
      <c r="D86" s="103">
        <f t="shared" si="20"/>
        <v>3.9999999999999992E-3</v>
      </c>
      <c r="E86" s="216">
        <v>872</v>
      </c>
      <c r="F86" s="103">
        <f t="shared" si="21"/>
        <v>4.0000000000000001E-3</v>
      </c>
      <c r="G86" s="216">
        <v>888</v>
      </c>
      <c r="H86" s="103">
        <f t="shared" si="22"/>
        <v>4.0000000000000001E-3</v>
      </c>
      <c r="I86" s="216">
        <v>908</v>
      </c>
      <c r="J86" s="103">
        <f t="shared" si="23"/>
        <v>4.0000000000000001E-3</v>
      </c>
      <c r="K86" s="216">
        <v>924</v>
      </c>
      <c r="L86" s="103">
        <f t="shared" si="24"/>
        <v>4.0000000000000001E-3</v>
      </c>
      <c r="M86" s="216">
        <v>943.99999999999989</v>
      </c>
      <c r="N86" s="103">
        <f t="shared" si="25"/>
        <v>3.9999999999999992E-3</v>
      </c>
      <c r="O86" s="216">
        <v>960</v>
      </c>
      <c r="P86" s="103">
        <f t="shared" si="26"/>
        <v>4.0000000000000001E-3</v>
      </c>
      <c r="Q86" s="216">
        <v>980</v>
      </c>
      <c r="R86" s="103">
        <f t="shared" si="27"/>
        <v>4.0000000000000001E-3</v>
      </c>
      <c r="S86" s="216">
        <v>999.99999999999989</v>
      </c>
      <c r="T86" s="103">
        <f t="shared" si="28"/>
        <v>3.9999999999999992E-3</v>
      </c>
      <c r="U86" s="216">
        <v>1020.0000000000001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509.99999999999994</v>
      </c>
      <c r="D88" s="103">
        <f t="shared" si="20"/>
        <v>5.0999999999999995E-3</v>
      </c>
      <c r="E88" s="216">
        <v>1111.8000000000002</v>
      </c>
      <c r="F88" s="103">
        <f t="shared" si="21"/>
        <v>5.1000000000000012E-3</v>
      </c>
      <c r="G88" s="216">
        <v>1132.2</v>
      </c>
      <c r="H88" s="103">
        <f t="shared" si="22"/>
        <v>5.1000000000000004E-3</v>
      </c>
      <c r="I88" s="216">
        <v>1157.7</v>
      </c>
      <c r="J88" s="103">
        <f t="shared" si="23"/>
        <v>5.1000000000000004E-3</v>
      </c>
      <c r="K88" s="216">
        <v>1178.1000000000001</v>
      </c>
      <c r="L88" s="103">
        <f t="shared" si="24"/>
        <v>5.1000000000000004E-3</v>
      </c>
      <c r="M88" s="216">
        <v>1203.5999999999999</v>
      </c>
      <c r="N88" s="103">
        <f t="shared" si="25"/>
        <v>5.0999999999999995E-3</v>
      </c>
      <c r="O88" s="216">
        <v>1224.0000000000002</v>
      </c>
      <c r="P88" s="103">
        <f t="shared" si="26"/>
        <v>5.1000000000000012E-3</v>
      </c>
      <c r="Q88" s="216">
        <v>1249.5</v>
      </c>
      <c r="R88" s="103">
        <f t="shared" si="27"/>
        <v>5.1000000000000004E-3</v>
      </c>
      <c r="S88" s="216">
        <v>1275</v>
      </c>
      <c r="T88" s="103">
        <f t="shared" si="28"/>
        <v>5.1000000000000004E-3</v>
      </c>
      <c r="U88" s="216">
        <v>1300.5000000000002</v>
      </c>
      <c r="V88" s="103">
        <f t="shared" si="29"/>
        <v>5.1000000000000012E-3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20</v>
      </c>
      <c r="D90" s="103">
        <f t="shared" si="20"/>
        <v>2.0000000000000001E-4</v>
      </c>
      <c r="E90" s="216">
        <v>43.6</v>
      </c>
      <c r="F90" s="103">
        <f t="shared" si="21"/>
        <v>2.0000000000000001E-4</v>
      </c>
      <c r="G90" s="216">
        <v>44.400000000000006</v>
      </c>
      <c r="H90" s="103">
        <f t="shared" si="22"/>
        <v>2.0000000000000004E-4</v>
      </c>
      <c r="I90" s="216">
        <v>45.400000000000006</v>
      </c>
      <c r="J90" s="103">
        <f t="shared" si="23"/>
        <v>2.0000000000000004E-4</v>
      </c>
      <c r="K90" s="216">
        <v>46.2</v>
      </c>
      <c r="L90" s="103">
        <f t="shared" si="24"/>
        <v>2.0000000000000001E-4</v>
      </c>
      <c r="M90" s="216">
        <v>47.2</v>
      </c>
      <c r="N90" s="103">
        <f t="shared" si="25"/>
        <v>2.0000000000000001E-4</v>
      </c>
      <c r="O90" s="216">
        <v>48.000000000000007</v>
      </c>
      <c r="P90" s="103">
        <f t="shared" si="26"/>
        <v>2.0000000000000004E-4</v>
      </c>
      <c r="Q90" s="216">
        <v>48.999999999999993</v>
      </c>
      <c r="R90" s="103">
        <f t="shared" si="27"/>
        <v>1.9999999999999998E-4</v>
      </c>
      <c r="S90" s="216">
        <v>50</v>
      </c>
      <c r="T90" s="103">
        <f t="shared" si="28"/>
        <v>2.0000000000000001E-4</v>
      </c>
      <c r="U90" s="216">
        <v>51.000000000000007</v>
      </c>
      <c r="V90" s="103">
        <f t="shared" si="29"/>
        <v>2.0000000000000004E-4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350</v>
      </c>
      <c r="D92" s="103">
        <f t="shared" si="20"/>
        <v>3.5000000000000001E-3</v>
      </c>
      <c r="E92" s="216">
        <v>763</v>
      </c>
      <c r="F92" s="103">
        <f t="shared" si="21"/>
        <v>3.5000000000000001E-3</v>
      </c>
      <c r="G92" s="216">
        <v>777</v>
      </c>
      <c r="H92" s="103">
        <f t="shared" si="22"/>
        <v>3.5000000000000001E-3</v>
      </c>
      <c r="I92" s="216">
        <v>794.50000000000011</v>
      </c>
      <c r="J92" s="103">
        <f t="shared" si="23"/>
        <v>3.5000000000000005E-3</v>
      </c>
      <c r="K92" s="216">
        <v>808.5</v>
      </c>
      <c r="L92" s="103">
        <f t="shared" si="24"/>
        <v>3.5000000000000001E-3</v>
      </c>
      <c r="M92" s="216">
        <v>825.99999999999989</v>
      </c>
      <c r="N92" s="103">
        <f t="shared" si="25"/>
        <v>3.4999999999999996E-3</v>
      </c>
      <c r="O92" s="216">
        <v>840</v>
      </c>
      <c r="P92" s="103">
        <f t="shared" si="26"/>
        <v>3.5000000000000001E-3</v>
      </c>
      <c r="Q92" s="216">
        <v>857.5</v>
      </c>
      <c r="R92" s="103">
        <f t="shared" si="27"/>
        <v>3.5000000000000001E-3</v>
      </c>
      <c r="S92" s="216">
        <v>875</v>
      </c>
      <c r="T92" s="103">
        <f t="shared" si="28"/>
        <v>3.5000000000000001E-3</v>
      </c>
      <c r="U92" s="216">
        <v>892.50000000000011</v>
      </c>
      <c r="V92" s="103">
        <f t="shared" si="29"/>
        <v>3.5000000000000005E-3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3418.8081999999999</v>
      </c>
      <c r="D97" s="103">
        <f t="shared" si="20"/>
        <v>3.4188082000000002E-2</v>
      </c>
      <c r="E97" s="216">
        <v>3504.2784049999996</v>
      </c>
      <c r="F97" s="103">
        <f t="shared" si="21"/>
        <v>1.6074671582568804E-2</v>
      </c>
      <c r="G97" s="216">
        <v>2740.9281491749994</v>
      </c>
      <c r="H97" s="103">
        <f t="shared" si="22"/>
        <v>1.2346523194481979E-2</v>
      </c>
      <c r="I97" s="216">
        <v>2828.6378499485995</v>
      </c>
      <c r="J97" s="103">
        <f t="shared" si="23"/>
        <v>1.2460959691403522E-2</v>
      </c>
      <c r="K97" s="216">
        <v>2899.3537961973143</v>
      </c>
      <c r="L97" s="103">
        <f t="shared" si="24"/>
        <v>1.2551315135053309E-2</v>
      </c>
      <c r="M97" s="216">
        <v>2971.8376411022468</v>
      </c>
      <c r="N97" s="103">
        <f t="shared" si="25"/>
        <v>1.2592532377551893E-2</v>
      </c>
      <c r="O97" s="216">
        <v>3046.1335821298026</v>
      </c>
      <c r="P97" s="103">
        <f t="shared" si="26"/>
        <v>1.2692223258874178E-2</v>
      </c>
      <c r="Q97" s="216">
        <v>3122.2869216830472</v>
      </c>
      <c r="R97" s="103">
        <f t="shared" si="27"/>
        <v>1.274402825176754E-2</v>
      </c>
      <c r="S97" s="216">
        <v>3200.3440947251233</v>
      </c>
      <c r="T97" s="103">
        <f t="shared" si="28"/>
        <v>1.2801376378900494E-2</v>
      </c>
      <c r="U97" s="216">
        <v>3280.3526970932512</v>
      </c>
      <c r="V97" s="103">
        <f t="shared" si="29"/>
        <v>1.2864128223895103E-2</v>
      </c>
      <c r="X97" s="235"/>
    </row>
    <row r="98" spans="1:24" ht="12.75" customHeight="1" x14ac:dyDescent="0.3">
      <c r="A98" s="145" t="s">
        <v>245</v>
      </c>
      <c r="B98" s="50"/>
      <c r="C98" s="216">
        <v>119.99999999999999</v>
      </c>
      <c r="D98" s="103">
        <f t="shared" si="20"/>
        <v>1.1999999999999999E-3</v>
      </c>
      <c r="E98" s="216">
        <v>261.59999999999997</v>
      </c>
      <c r="F98" s="103">
        <f t="shared" si="21"/>
        <v>1.1999999999999999E-3</v>
      </c>
      <c r="G98" s="216">
        <v>266.39999999999998</v>
      </c>
      <c r="H98" s="103">
        <f t="shared" si="22"/>
        <v>1.1999999999999999E-3</v>
      </c>
      <c r="I98" s="216">
        <v>272.39999999999998</v>
      </c>
      <c r="J98" s="103">
        <f t="shared" si="23"/>
        <v>1.1999999999999999E-3</v>
      </c>
      <c r="K98" s="216">
        <v>277.2</v>
      </c>
      <c r="L98" s="103">
        <f t="shared" si="24"/>
        <v>1.1999999999999999E-3</v>
      </c>
      <c r="M98" s="216">
        <v>283.19999999999993</v>
      </c>
      <c r="N98" s="103">
        <f t="shared" si="25"/>
        <v>1.1999999999999997E-3</v>
      </c>
      <c r="O98" s="216">
        <v>288</v>
      </c>
      <c r="P98" s="103">
        <f t="shared" si="26"/>
        <v>1.1999999999999999E-3</v>
      </c>
      <c r="Q98" s="216">
        <v>293.99999999999994</v>
      </c>
      <c r="R98" s="103">
        <f t="shared" si="27"/>
        <v>1.1999999999999997E-3</v>
      </c>
      <c r="S98" s="216">
        <v>299.99999999999994</v>
      </c>
      <c r="T98" s="103">
        <f t="shared" si="28"/>
        <v>1.1999999999999997E-3</v>
      </c>
      <c r="U98" s="216">
        <v>306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21606.115029363449</v>
      </c>
      <c r="D105" s="106">
        <f t="shared" ref="D105" si="30">IFERROR(C105/C$28,0)</f>
        <v>0.21606115029363449</v>
      </c>
      <c r="E105" s="105">
        <f>SUM(E52:E104)</f>
        <v>41947.29586258567</v>
      </c>
      <c r="F105" s="106">
        <f t="shared" ref="F105" si="31">IFERROR(E105/E$28,0)</f>
        <v>0.19241878836048473</v>
      </c>
      <c r="G105" s="105">
        <f>SUM(G52:G104)</f>
        <v>42068.558756805112</v>
      </c>
      <c r="H105" s="106">
        <f t="shared" ref="H105" si="32">IFERROR(G105/G$28,0)</f>
        <v>0.18949801241804104</v>
      </c>
      <c r="I105" s="105">
        <f>SUM(I52:I104)</f>
        <v>42960.088637174558</v>
      </c>
      <c r="J105" s="106">
        <f t="shared" ref="J105" si="33">IFERROR(I105/I$28,0)</f>
        <v>0.18925149179372053</v>
      </c>
      <c r="K105" s="105">
        <f>SUM(K52:K104)</f>
        <v>43726.461160598665</v>
      </c>
      <c r="L105" s="106">
        <f t="shared" ref="L105" si="34">IFERROR(K105/K$28,0)</f>
        <v>0.18929203965627128</v>
      </c>
      <c r="M105" s="105">
        <f>SUM(M52:M104)</f>
        <v>44671.051618526093</v>
      </c>
      <c r="N105" s="106">
        <f t="shared" ref="N105" si="35">IFERROR(M105/M$28,0)</f>
        <v>0.18928411702765294</v>
      </c>
      <c r="O105" s="105">
        <f>SUM(O52:O104)</f>
        <v>45440.241641438806</v>
      </c>
      <c r="P105" s="106">
        <f t="shared" ref="P105" si="36">IFERROR(O105/O$28,0)</f>
        <v>0.18933434017266168</v>
      </c>
      <c r="Q105" s="105">
        <f>SUM(Q52:Q104)</f>
        <v>46387.649101639174</v>
      </c>
      <c r="R105" s="106">
        <f t="shared" ref="R105" si="37">IFERROR(Q105/Q$28,0)</f>
        <v>0.18933734327199664</v>
      </c>
      <c r="S105" s="105">
        <f>SUM(S52:S104)</f>
        <v>47336.5158258101</v>
      </c>
      <c r="T105" s="106">
        <f t="shared" ref="T105" si="38">IFERROR(S105/S$28,0)</f>
        <v>0.18934606330324041</v>
      </c>
      <c r="U105" s="105">
        <f>SUM(U52:U104)</f>
        <v>48286.893356437511</v>
      </c>
      <c r="V105" s="106">
        <f t="shared" si="29"/>
        <v>0.18936036610367651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-49604.04702936345</v>
      </c>
      <c r="D107" s="106">
        <f>IFERROR(C107/C$28,0)</f>
        <v>-0.49604047029363452</v>
      </c>
      <c r="E107" s="105">
        <f>E28-E33-E46-E105</f>
        <v>5584.8238374143402</v>
      </c>
      <c r="F107" s="106">
        <f>IFERROR(E107/E$28,0)</f>
        <v>2.5618457969790551E-2</v>
      </c>
      <c r="G107" s="105">
        <f>G28-G33-G46-G105</f>
        <v>29091.385132694908</v>
      </c>
      <c r="H107" s="106">
        <f>IFERROR(G107/G$28,0)</f>
        <v>0.13104227537249957</v>
      </c>
      <c r="I107" s="105">
        <f>I28-I33-I46-I105</f>
        <v>29088.333456789464</v>
      </c>
      <c r="J107" s="106">
        <f>IFERROR(I107/I$28,0)</f>
        <v>0.12814243813563642</v>
      </c>
      <c r="K107" s="105">
        <f>K28-K33-K46-K105</f>
        <v>29017.671485714447</v>
      </c>
      <c r="L107" s="106">
        <f>IFERROR(K107/K$28,0)</f>
        <v>0.12561762547928332</v>
      </c>
      <c r="M107" s="105">
        <f>M28-M33-M46-M105</f>
        <v>29380.184343944857</v>
      </c>
      <c r="N107" s="106">
        <f>IFERROR(M107/M$28,0)</f>
        <v>0.12449230654213922</v>
      </c>
      <c r="O107" s="105">
        <f>O28-O33-O46-O105</f>
        <v>29208.275220093936</v>
      </c>
      <c r="P107" s="106">
        <f>IFERROR(O107/O$28,0)</f>
        <v>0.1217011467503914</v>
      </c>
      <c r="Q107" s="105">
        <f>Q28-Q33-Q46-Q105</f>
        <v>29467.080681431886</v>
      </c>
      <c r="R107" s="106">
        <f>IFERROR(Q107/Q$28,0)</f>
        <v>0.12027379869972198</v>
      </c>
      <c r="S107" s="105">
        <f>S28-S33-S46-S105</f>
        <v>29672.082201837751</v>
      </c>
      <c r="T107" s="106">
        <f>IFERROR(S107/S$28,0)</f>
        <v>0.118688328807351</v>
      </c>
      <c r="U107" s="105">
        <f>U28-U33-U46-U105</f>
        <v>29821.919621901536</v>
      </c>
      <c r="V107" s="106">
        <f>IFERROR(U107/U$28,0)</f>
        <v>0.11694870439961387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10000</v>
      </c>
      <c r="D111" s="103">
        <f t="shared" ref="D111:D116" si="39">IFERROR(C111/C$28,0)</f>
        <v>0.1</v>
      </c>
      <c r="E111" s="102">
        <f>E59</f>
        <v>21800</v>
      </c>
      <c r="F111" s="103">
        <f t="shared" ref="F111:F116" si="40">IFERROR(E111/E$28,0)</f>
        <v>0.1</v>
      </c>
      <c r="G111" s="102">
        <f>G59</f>
        <v>22200</v>
      </c>
      <c r="H111" s="103">
        <f t="shared" ref="H111:H116" si="41">IFERROR(G111/G$28,0)</f>
        <v>0.1</v>
      </c>
      <c r="I111" s="102">
        <f>I59</f>
        <v>22700</v>
      </c>
      <c r="J111" s="103">
        <f t="shared" ref="J111:J116" si="42">IFERROR(I111/I$28,0)</f>
        <v>0.1</v>
      </c>
      <c r="K111" s="102">
        <f>K59</f>
        <v>23100</v>
      </c>
      <c r="L111" s="103">
        <f t="shared" ref="L111:L116" si="43">IFERROR(K111/K$28,0)</f>
        <v>0.1</v>
      </c>
      <c r="M111" s="102">
        <f>M59</f>
        <v>23600</v>
      </c>
      <c r="N111" s="103">
        <f t="shared" ref="N111:N116" si="44">IFERROR(M111/M$28,0)</f>
        <v>0.1</v>
      </c>
      <c r="O111" s="102">
        <f>O59</f>
        <v>24000</v>
      </c>
      <c r="P111" s="103">
        <f t="shared" ref="P111:P116" si="45">IFERROR(O111/O$28,0)</f>
        <v>0.1</v>
      </c>
      <c r="Q111" s="102">
        <f>Q59</f>
        <v>24500</v>
      </c>
      <c r="R111" s="103">
        <f t="shared" ref="R111:R116" si="46">IFERROR(Q111/Q$28,0)</f>
        <v>0.1</v>
      </c>
      <c r="S111" s="102">
        <f>S59</f>
        <v>25000</v>
      </c>
      <c r="T111" s="103">
        <f t="shared" ref="T111:T116" si="47">IFERROR(S111/S$28,0)</f>
        <v>0.1</v>
      </c>
      <c r="U111" s="102">
        <f>U59</f>
        <v>25500</v>
      </c>
      <c r="V111" s="103">
        <f t="shared" ref="V111:V116" si="48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10000</v>
      </c>
      <c r="D116" s="106">
        <f t="shared" si="39"/>
        <v>0.1</v>
      </c>
      <c r="E116" s="108">
        <f>SUM(E111:E115)</f>
        <v>21800</v>
      </c>
      <c r="F116" s="106">
        <f t="shared" si="40"/>
        <v>0.1</v>
      </c>
      <c r="G116" s="108">
        <f>SUM(G111:G115)</f>
        <v>22200</v>
      </c>
      <c r="H116" s="106">
        <f t="shared" si="41"/>
        <v>0.1</v>
      </c>
      <c r="I116" s="108">
        <f>SUM(I111:I115)</f>
        <v>22700</v>
      </c>
      <c r="J116" s="106">
        <f t="shared" si="42"/>
        <v>0.1</v>
      </c>
      <c r="K116" s="108">
        <f>SUM(K111:K115)</f>
        <v>23100</v>
      </c>
      <c r="L116" s="106">
        <f t="shared" si="43"/>
        <v>0.1</v>
      </c>
      <c r="M116" s="108">
        <f>SUM(M111:M115)</f>
        <v>23600</v>
      </c>
      <c r="N116" s="106">
        <f t="shared" si="44"/>
        <v>0.1</v>
      </c>
      <c r="O116" s="108">
        <f>SUM(O111:O115)</f>
        <v>24000</v>
      </c>
      <c r="P116" s="106">
        <f t="shared" si="45"/>
        <v>0.1</v>
      </c>
      <c r="Q116" s="108">
        <f>SUM(Q111:Q115)</f>
        <v>24500</v>
      </c>
      <c r="R116" s="106">
        <f t="shared" si="46"/>
        <v>0.1</v>
      </c>
      <c r="S116" s="108">
        <f>SUM(S111:S115)</f>
        <v>25000</v>
      </c>
      <c r="T116" s="106">
        <f t="shared" si="47"/>
        <v>0.1</v>
      </c>
      <c r="U116" s="108">
        <f>SUM(U111:U115)</f>
        <v>25500</v>
      </c>
      <c r="V116" s="106">
        <f t="shared" si="48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454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 t="s">
        <v>455</v>
      </c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1.88671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225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Subway (Wolfe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250</v>
      </c>
      <c r="D8" s="38"/>
      <c r="E8" s="134">
        <f>+C8</f>
        <v>250</v>
      </c>
      <c r="F8" s="38"/>
      <c r="G8" s="134">
        <f>+E8</f>
        <v>250</v>
      </c>
      <c r="H8" s="38"/>
      <c r="I8" s="134">
        <f>+G8</f>
        <v>250</v>
      </c>
      <c r="J8" s="38"/>
      <c r="K8" s="134">
        <f>+I8</f>
        <v>250</v>
      </c>
      <c r="L8" s="38"/>
      <c r="M8" s="134">
        <f>+K8</f>
        <v>250</v>
      </c>
      <c r="N8" s="38"/>
      <c r="O8" s="134">
        <f>+M8</f>
        <v>250</v>
      </c>
      <c r="P8" s="38"/>
      <c r="Q8" s="134">
        <f>+O8</f>
        <v>250</v>
      </c>
      <c r="R8" s="38"/>
      <c r="S8" s="134">
        <f>+Q8</f>
        <v>250</v>
      </c>
      <c r="T8" s="38"/>
      <c r="U8" s="134">
        <f>+S8</f>
        <v>250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47">
        <v>170</v>
      </c>
      <c r="D10" s="248"/>
      <c r="E10" s="247">
        <v>260.03316749585406</v>
      </c>
      <c r="F10" s="248"/>
      <c r="G10" s="247">
        <v>261.33333333333337</v>
      </c>
      <c r="H10" s="248"/>
      <c r="I10" s="247">
        <v>262.64643678160922</v>
      </c>
      <c r="J10" s="248"/>
      <c r="K10" s="247">
        <v>263.97254379084967</v>
      </c>
      <c r="L10" s="248"/>
      <c r="M10" s="247">
        <v>265.31172157398373</v>
      </c>
      <c r="N10" s="248"/>
      <c r="O10" s="247">
        <v>266.66403860142401</v>
      </c>
      <c r="P10" s="248"/>
      <c r="Q10" s="247">
        <v>268.02956459619458</v>
      </c>
      <c r="R10" s="248"/>
      <c r="S10" s="247">
        <v>269.4083705294538</v>
      </c>
      <c r="T10" s="248"/>
      <c r="U10" s="247">
        <v>270.8005286164003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</v>
      </c>
      <c r="D12" s="38"/>
      <c r="E12" s="135">
        <v>6.03</v>
      </c>
      <c r="F12" s="38"/>
      <c r="G12" s="135">
        <v>6.06</v>
      </c>
      <c r="H12" s="38"/>
      <c r="I12" s="135">
        <v>6.09</v>
      </c>
      <c r="J12" s="38"/>
      <c r="K12" s="135">
        <v>6.12</v>
      </c>
      <c r="L12" s="38"/>
      <c r="M12" s="135">
        <v>6.15</v>
      </c>
      <c r="N12" s="38"/>
      <c r="O12" s="135">
        <v>6.18</v>
      </c>
      <c r="P12" s="38"/>
      <c r="Q12" s="135">
        <v>6.21</v>
      </c>
      <c r="R12" s="38"/>
      <c r="S12" s="135">
        <v>6.24</v>
      </c>
      <c r="T12" s="38"/>
      <c r="U12" s="135">
        <v>6.27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43">
        <v>255000</v>
      </c>
      <c r="D14" s="245"/>
      <c r="E14" s="243">
        <v>392000</v>
      </c>
      <c r="F14" s="245"/>
      <c r="G14" s="243">
        <f>E14*1.01</f>
        <v>395920</v>
      </c>
      <c r="H14" s="245"/>
      <c r="I14" s="243">
        <f>G14*1.01</f>
        <v>399879.2</v>
      </c>
      <c r="J14" s="245"/>
      <c r="K14" s="243">
        <f>I14*1.01</f>
        <v>403877.99200000003</v>
      </c>
      <c r="L14" s="245"/>
      <c r="M14" s="243">
        <f>K14*1.01</f>
        <v>407916.77192000003</v>
      </c>
      <c r="N14" s="245"/>
      <c r="O14" s="243">
        <f>M14*1.01</f>
        <v>411995.93963920005</v>
      </c>
      <c r="P14" s="245"/>
      <c r="Q14" s="243">
        <f>O14*1.01</f>
        <v>416115.89903559204</v>
      </c>
      <c r="R14" s="245"/>
      <c r="S14" s="243">
        <f>Q14*1.01</f>
        <v>420277.05802594795</v>
      </c>
      <c r="T14" s="245"/>
      <c r="U14" s="243">
        <f>S14*1.01</f>
        <v>424479.82860620745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215781</v>
      </c>
      <c r="D19" s="103">
        <f>IFERROR(C19/C$28,0)</f>
        <v>0.84619999999999995</v>
      </c>
      <c r="E19" s="246">
        <v>171421.59999999998</v>
      </c>
      <c r="F19" s="103">
        <f>IFERROR(E19/E$28,0)</f>
        <v>0.43729999999999997</v>
      </c>
      <c r="G19" s="246">
        <v>171047.63199999995</v>
      </c>
      <c r="H19" s="103">
        <f>IFERROR(G19/G$28,0)</f>
        <v>0.4320257425742573</v>
      </c>
      <c r="I19" s="246">
        <v>170628.16063999999</v>
      </c>
      <c r="J19" s="103">
        <f>IFERROR(I19/I$28,0)</f>
        <v>0.42669926477796288</v>
      </c>
      <c r="K19" s="246">
        <v>170161.8956128</v>
      </c>
      <c r="L19" s="103">
        <f>IFERROR(K19/K$28,0)</f>
        <v>0.42132004957774472</v>
      </c>
      <c r="M19" s="246">
        <v>169647.51700265601</v>
      </c>
      <c r="N19" s="103">
        <f>IFERROR(M19/M$28,0)</f>
        <v>0.41588757482108873</v>
      </c>
      <c r="O19" s="246">
        <v>169083.67465508514</v>
      </c>
      <c r="P19" s="103">
        <f>IFERROR(O19/O$28,0)</f>
        <v>0.41040131318565404</v>
      </c>
      <c r="Q19" s="246">
        <v>168468.9875336866</v>
      </c>
      <c r="R19" s="103">
        <f>IFERROR(Q19/Q$28,0)</f>
        <v>0.40486073212808621</v>
      </c>
      <c r="S19" s="246">
        <v>167802.04306371504</v>
      </c>
      <c r="T19" s="103">
        <f>IFERROR(S19/S$28,0)</f>
        <v>0.39926529383232462</v>
      </c>
      <c r="U19" s="246">
        <v>167081.39646213767</v>
      </c>
      <c r="V19" s="103">
        <f>IFERROR(U19/U$28,0)</f>
        <v>0.39361445515739707</v>
      </c>
    </row>
    <row r="20" spans="1:24" ht="12.75" customHeight="1" x14ac:dyDescent="0.3">
      <c r="A20" s="38" t="s">
        <v>238</v>
      </c>
      <c r="B20" s="50"/>
      <c r="C20" s="136">
        <v>31569.000000000004</v>
      </c>
      <c r="D20" s="103">
        <f>IFERROR(C20/C$28,0)</f>
        <v>0.12380000000000002</v>
      </c>
      <c r="E20" s="136">
        <v>208818.40000000002</v>
      </c>
      <c r="F20" s="103">
        <f>IFERROR(E20/E$28,0)</f>
        <v>0.53270000000000006</v>
      </c>
      <c r="G20" s="136">
        <v>212994.76800000004</v>
      </c>
      <c r="H20" s="103">
        <f>IFERROR(G20/G$28,0)</f>
        <v>0.53797425742574267</v>
      </c>
      <c r="I20" s="136">
        <v>217254.66336000004</v>
      </c>
      <c r="J20" s="103">
        <f>IFERROR(I20/I$28,0)</f>
        <v>0.54330073522203715</v>
      </c>
      <c r="K20" s="136">
        <v>221599.75662720003</v>
      </c>
      <c r="L20" s="103">
        <f>IFERROR(K20/K$28,0)</f>
        <v>0.54867995042225526</v>
      </c>
      <c r="M20" s="136">
        <v>226031.75175974402</v>
      </c>
      <c r="N20" s="103">
        <f>IFERROR(M20/M$28,0)</f>
        <v>0.55411242517891124</v>
      </c>
      <c r="O20" s="136">
        <v>230552.38679493891</v>
      </c>
      <c r="P20" s="103">
        <f>IFERROR(O20/O$28,0)</f>
        <v>0.5595986868143461</v>
      </c>
      <c r="Q20" s="136">
        <v>235163.43453083769</v>
      </c>
      <c r="R20" s="103">
        <f>IFERROR(Q20/Q$28,0)</f>
        <v>0.56513926787191382</v>
      </c>
      <c r="S20" s="136">
        <v>239866.70322145446</v>
      </c>
      <c r="T20" s="103">
        <f>IFERROR(S20/S$28,0)</f>
        <v>0.57073470616767541</v>
      </c>
      <c r="U20" s="136">
        <v>244664.03728588356</v>
      </c>
      <c r="V20" s="103">
        <f>IFERROR(U20/U$28,0)</f>
        <v>0.57638554484260274</v>
      </c>
    </row>
    <row r="21" spans="1:24" ht="12.75" customHeight="1" x14ac:dyDescent="0.3">
      <c r="A21" s="238" t="s">
        <v>235</v>
      </c>
      <c r="B21" s="239"/>
      <c r="C21" s="136">
        <v>7650</v>
      </c>
      <c r="D21" s="103">
        <f>IFERROR(C21/C$28,0)</f>
        <v>0.03</v>
      </c>
      <c r="E21" s="136">
        <v>11760</v>
      </c>
      <c r="F21" s="103">
        <f>IFERROR(E21/E$28,0)</f>
        <v>0.03</v>
      </c>
      <c r="G21" s="136">
        <v>11877.6</v>
      </c>
      <c r="H21" s="103">
        <f>IFERROR(G21/G$28,0)</f>
        <v>3.0000000000000002E-2</v>
      </c>
      <c r="I21" s="136">
        <v>11996.376</v>
      </c>
      <c r="J21" s="103">
        <f>IFERROR(I21/I$28,0)</f>
        <v>0.03</v>
      </c>
      <c r="K21" s="136">
        <v>12116.339760000001</v>
      </c>
      <c r="L21" s="103">
        <f>IFERROR(K21/K$28,0)</f>
        <v>0.03</v>
      </c>
      <c r="M21" s="136">
        <v>12237.5031576</v>
      </c>
      <c r="N21" s="103">
        <f>IFERROR(M21/M$28,0)</f>
        <v>0.03</v>
      </c>
      <c r="O21" s="136">
        <v>12359.878189176001</v>
      </c>
      <c r="P21" s="103">
        <f>IFERROR(O21/O$28,0)</f>
        <v>3.0000000000000002E-2</v>
      </c>
      <c r="Q21" s="136">
        <v>12483.476971067761</v>
      </c>
      <c r="R21" s="103">
        <f>IFERROR(Q21/Q$28,0)</f>
        <v>0.03</v>
      </c>
      <c r="S21" s="136">
        <v>12608.311740778438</v>
      </c>
      <c r="T21" s="103">
        <f>IFERROR(S21/S$28,0)</f>
        <v>0.03</v>
      </c>
      <c r="U21" s="136">
        <v>12734.394858186222</v>
      </c>
      <c r="V21" s="103">
        <f>IFERROR(U21/U$28,0)</f>
        <v>2.9999999999999992E-2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255000</v>
      </c>
      <c r="D28" s="106">
        <f t="shared" si="0"/>
        <v>1</v>
      </c>
      <c r="E28" s="105">
        <f>SUM(E19:E27)</f>
        <v>392000</v>
      </c>
      <c r="F28" s="106">
        <f t="shared" si="1"/>
        <v>1</v>
      </c>
      <c r="G28" s="105">
        <f>SUM(G19:G27)</f>
        <v>395920</v>
      </c>
      <c r="H28" s="106">
        <f t="shared" si="2"/>
        <v>1</v>
      </c>
      <c r="I28" s="105">
        <f>SUM(I19:I27)</f>
        <v>399879.2</v>
      </c>
      <c r="J28" s="106">
        <f t="shared" si="3"/>
        <v>1</v>
      </c>
      <c r="K28" s="105">
        <f>SUM(K19:K27)</f>
        <v>403877.99200000003</v>
      </c>
      <c r="L28" s="106">
        <f t="shared" si="4"/>
        <v>1</v>
      </c>
      <c r="M28" s="105">
        <f>SUM(M19:M27)</f>
        <v>407916.77192000003</v>
      </c>
      <c r="N28" s="106">
        <f t="shared" si="5"/>
        <v>1</v>
      </c>
      <c r="O28" s="105">
        <f>SUM(O19:O27)</f>
        <v>411995.93963919999</v>
      </c>
      <c r="P28" s="106">
        <f t="shared" si="6"/>
        <v>1</v>
      </c>
      <c r="Q28" s="105">
        <f>SUM(Q19:Q27)</f>
        <v>416115.89903559204</v>
      </c>
      <c r="R28" s="106">
        <f t="shared" si="7"/>
        <v>1</v>
      </c>
      <c r="S28" s="105">
        <f>SUM(S19:S27)</f>
        <v>420277.05802594795</v>
      </c>
      <c r="T28" s="106">
        <f t="shared" si="8"/>
        <v>1</v>
      </c>
      <c r="U28" s="105">
        <f>SUM(U19:U27)</f>
        <v>424479.82860620751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78030</v>
      </c>
      <c r="D31" s="103">
        <f>IFERROR(C31/C$28,0)</f>
        <v>0.30599999999999999</v>
      </c>
      <c r="E31" s="216">
        <v>119952</v>
      </c>
      <c r="F31" s="103">
        <f>IFERROR(E31/E$28,0)</f>
        <v>0.30599999999999999</v>
      </c>
      <c r="G31" s="216">
        <v>121151.52</v>
      </c>
      <c r="H31" s="103">
        <f>IFERROR(G31/G$28,0)</f>
        <v>0.30599999999999999</v>
      </c>
      <c r="I31" s="216">
        <v>122363.0352</v>
      </c>
      <c r="J31" s="103">
        <f>IFERROR(I31/I$28,0)</f>
        <v>0.30599999999999999</v>
      </c>
      <c r="K31" s="216">
        <v>123586.66555200001</v>
      </c>
      <c r="L31" s="103">
        <f>IFERROR(K31/K$28,0)</f>
        <v>0.30599999999999999</v>
      </c>
      <c r="M31" s="216">
        <v>124822.53220752001</v>
      </c>
      <c r="N31" s="103">
        <f>IFERROR(M31/M$28,0)</f>
        <v>0.30599999999999999</v>
      </c>
      <c r="O31" s="216">
        <v>126070.75752959521</v>
      </c>
      <c r="P31" s="103">
        <f>IFERROR(O31/O$28,0)</f>
        <v>0.30600000000000005</v>
      </c>
      <c r="Q31" s="216">
        <v>127331.46510489116</v>
      </c>
      <c r="R31" s="103">
        <f>IFERROR(Q31/Q$28,0)</f>
        <v>0.30599999999999999</v>
      </c>
      <c r="S31" s="216">
        <v>128604.77975594006</v>
      </c>
      <c r="T31" s="103">
        <f>IFERROR(S31/S$28,0)</f>
        <v>0.30599999999999999</v>
      </c>
      <c r="U31" s="216">
        <v>129890.82755349948</v>
      </c>
      <c r="V31" s="103">
        <f>IFERROR(U31/U$28,0)</f>
        <v>0.30599999999999994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78030</v>
      </c>
      <c r="D33" s="106">
        <f>IFERROR(C33/C$28,0)</f>
        <v>0.30599999999999999</v>
      </c>
      <c r="E33" s="105">
        <f>SUM(E31:E32)</f>
        <v>119952</v>
      </c>
      <c r="F33" s="106">
        <f>IFERROR(E33/E$28,0)</f>
        <v>0.30599999999999999</v>
      </c>
      <c r="G33" s="105">
        <f>SUM(G31:G32)</f>
        <v>121151.52</v>
      </c>
      <c r="H33" s="106">
        <f>IFERROR(G33/G$28,0)</f>
        <v>0.30599999999999999</v>
      </c>
      <c r="I33" s="105">
        <f>SUM(I31:I32)</f>
        <v>122363.0352</v>
      </c>
      <c r="J33" s="106">
        <f>IFERROR(I33/I$28,0)</f>
        <v>0.30599999999999999</v>
      </c>
      <c r="K33" s="105">
        <f>SUM(K31:K32)</f>
        <v>123586.66555200001</v>
      </c>
      <c r="L33" s="106">
        <f>IFERROR(K33/K$28,0)</f>
        <v>0.30599999999999999</v>
      </c>
      <c r="M33" s="105">
        <f>SUM(M31:M32)</f>
        <v>124822.53220752001</v>
      </c>
      <c r="N33" s="106">
        <f>IFERROR(M33/M$28,0)</f>
        <v>0.30599999999999999</v>
      </c>
      <c r="O33" s="105">
        <f>SUM(O31:O32)</f>
        <v>126070.75752959521</v>
      </c>
      <c r="P33" s="106">
        <f>IFERROR(O33/O$28,0)</f>
        <v>0.30600000000000005</v>
      </c>
      <c r="Q33" s="105">
        <f>SUM(Q31:Q32)</f>
        <v>127331.46510489116</v>
      </c>
      <c r="R33" s="106">
        <f>IFERROR(Q33/Q$28,0)</f>
        <v>0.30599999999999999</v>
      </c>
      <c r="S33" s="105">
        <f>SUM(S31:S32)</f>
        <v>128604.77975594006</v>
      </c>
      <c r="T33" s="106">
        <f>IFERROR(S33/S$28,0)</f>
        <v>0.30599999999999999</v>
      </c>
      <c r="U33" s="105">
        <f>SUM(U31:U32)</f>
        <v>129890.82755349948</v>
      </c>
      <c r="V33" s="106">
        <f>IFERROR(U33/U$28,0)</f>
        <v>0.30599999999999994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99516</v>
      </c>
      <c r="D37" s="103">
        <f t="shared" si="10"/>
        <v>0.39025882352941177</v>
      </c>
      <c r="E37" s="216">
        <v>110661.79200000002</v>
      </c>
      <c r="F37" s="103">
        <f t="shared" si="11"/>
        <v>0.28230048979591843</v>
      </c>
      <c r="G37" s="216">
        <v>114534.95472000001</v>
      </c>
      <c r="H37" s="103">
        <f t="shared" si="12"/>
        <v>0.289288125681956</v>
      </c>
      <c r="I37" s="216">
        <v>118200.07327104002</v>
      </c>
      <c r="J37" s="103">
        <f t="shared" si="13"/>
        <v>0.29558945119185998</v>
      </c>
      <c r="K37" s="216">
        <v>121155.07510281602</v>
      </c>
      <c r="L37" s="103">
        <f t="shared" si="14"/>
        <v>0.29997939353629355</v>
      </c>
      <c r="M37" s="216">
        <v>124183.95198038641</v>
      </c>
      <c r="N37" s="103">
        <f t="shared" si="15"/>
        <v>0.30443453304425827</v>
      </c>
      <c r="O37" s="216">
        <v>127288.55077989606</v>
      </c>
      <c r="P37" s="103">
        <f t="shared" si="16"/>
        <v>0.30895583799046011</v>
      </c>
      <c r="Q37" s="216">
        <v>130470.76454939345</v>
      </c>
      <c r="R37" s="103">
        <f t="shared" si="17"/>
        <v>0.31354429102992237</v>
      </c>
      <c r="S37" s="216">
        <v>133732.53366312827</v>
      </c>
      <c r="T37" s="103">
        <f t="shared" si="18"/>
        <v>0.31820088941155483</v>
      </c>
      <c r="U37" s="216">
        <v>137075.84700470648</v>
      </c>
      <c r="V37" s="103">
        <f t="shared" si="19"/>
        <v>0.32292664519489467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12339.984</v>
      </c>
      <c r="D41" s="103">
        <f t="shared" si="10"/>
        <v>4.8392094117647062E-2</v>
      </c>
      <c r="E41" s="216">
        <v>13722.062208000001</v>
      </c>
      <c r="F41" s="103">
        <f t="shared" si="11"/>
        <v>3.5005260734693878E-2</v>
      </c>
      <c r="G41" s="216">
        <v>14202.334385280001</v>
      </c>
      <c r="H41" s="103">
        <f t="shared" si="12"/>
        <v>3.5871727584562543E-2</v>
      </c>
      <c r="I41" s="216">
        <v>14656.809085608962</v>
      </c>
      <c r="J41" s="103">
        <f t="shared" si="13"/>
        <v>3.6653091947790636E-2</v>
      </c>
      <c r="K41" s="216">
        <v>15023.229312749187</v>
      </c>
      <c r="L41" s="103">
        <f t="shared" si="14"/>
        <v>3.7197444798500401E-2</v>
      </c>
      <c r="M41" s="216">
        <v>15398.810045567914</v>
      </c>
      <c r="N41" s="103">
        <f t="shared" si="15"/>
        <v>3.7749882097488023E-2</v>
      </c>
      <c r="O41" s="216">
        <v>15783.780296707111</v>
      </c>
      <c r="P41" s="103">
        <f t="shared" si="16"/>
        <v>3.8310523910817053E-2</v>
      </c>
      <c r="Q41" s="216">
        <v>16178.374804124789</v>
      </c>
      <c r="R41" s="103">
        <f t="shared" si="17"/>
        <v>3.8879492087710375E-2</v>
      </c>
      <c r="S41" s="216">
        <v>16582.834174227904</v>
      </c>
      <c r="T41" s="103">
        <f t="shared" si="18"/>
        <v>3.9456910287032798E-2</v>
      </c>
      <c r="U41" s="216">
        <v>16997.405028583602</v>
      </c>
      <c r="V41" s="103">
        <f t="shared" si="19"/>
        <v>4.0042904004166935E-2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9354.5040000000008</v>
      </c>
      <c r="D45" s="103">
        <f t="shared" si="10"/>
        <v>3.6684329411764707E-2</v>
      </c>
      <c r="E45" s="219">
        <v>10402.208448000001</v>
      </c>
      <c r="F45" s="103">
        <f t="shared" si="11"/>
        <v>2.6536246040816329E-2</v>
      </c>
      <c r="G45" s="219">
        <v>10766.28574368</v>
      </c>
      <c r="H45" s="103">
        <f t="shared" si="12"/>
        <v>2.7193083814103861E-2</v>
      </c>
      <c r="I45" s="219">
        <v>11110.806887477762</v>
      </c>
      <c r="J45" s="103">
        <f t="shared" si="13"/>
        <v>2.7785408412034838E-2</v>
      </c>
      <c r="K45" s="219">
        <v>11388.577059664705</v>
      </c>
      <c r="L45" s="103">
        <f t="shared" si="14"/>
        <v>2.819806299241159E-2</v>
      </c>
      <c r="M45" s="219">
        <v>11673.291486156322</v>
      </c>
      <c r="N45" s="103">
        <f t="shared" si="15"/>
        <v>2.8616846106160276E-2</v>
      </c>
      <c r="O45" s="219">
        <v>11965.12377331023</v>
      </c>
      <c r="P45" s="103">
        <f t="shared" si="16"/>
        <v>2.9041848771103253E-2</v>
      </c>
      <c r="Q45" s="219">
        <v>12264.251867642985</v>
      </c>
      <c r="R45" s="103">
        <f t="shared" si="17"/>
        <v>2.9473163356812701E-2</v>
      </c>
      <c r="S45" s="219">
        <v>12570.858164334057</v>
      </c>
      <c r="T45" s="103">
        <f t="shared" si="18"/>
        <v>2.9910883604686151E-2</v>
      </c>
      <c r="U45" s="219">
        <v>12885.129618442408</v>
      </c>
      <c r="V45" s="103">
        <f t="shared" si="19"/>
        <v>3.03551046483201E-2</v>
      </c>
    </row>
    <row r="46" spans="1:22" ht="12.75" customHeight="1" x14ac:dyDescent="0.3">
      <c r="A46" s="26" t="s">
        <v>5</v>
      </c>
      <c r="B46" s="69"/>
      <c r="C46" s="105">
        <f>SUM(C36:C45)</f>
        <v>121210.488</v>
      </c>
      <c r="D46" s="106">
        <f t="shared" si="10"/>
        <v>0.47533524705882352</v>
      </c>
      <c r="E46" s="105">
        <f>SUM(E36:E45)</f>
        <v>134786.06265600002</v>
      </c>
      <c r="F46" s="106">
        <f t="shared" si="11"/>
        <v>0.34384199657142861</v>
      </c>
      <c r="G46" s="105">
        <f>SUM(G36:G45)</f>
        <v>139503.57484896001</v>
      </c>
      <c r="H46" s="106">
        <f t="shared" si="12"/>
        <v>0.35235293708062237</v>
      </c>
      <c r="I46" s="105">
        <f>SUM(I36:I45)</f>
        <v>143967.68924412673</v>
      </c>
      <c r="J46" s="106">
        <f t="shared" si="13"/>
        <v>0.36002795155168543</v>
      </c>
      <c r="K46" s="105">
        <f>SUM(K36:K45)</f>
        <v>147566.88147522992</v>
      </c>
      <c r="L46" s="106">
        <f t="shared" si="14"/>
        <v>0.36537490132720557</v>
      </c>
      <c r="M46" s="105">
        <f>SUM(M36:M45)</f>
        <v>151256.05351211064</v>
      </c>
      <c r="N46" s="106">
        <f t="shared" si="15"/>
        <v>0.37080126124790652</v>
      </c>
      <c r="O46" s="105">
        <f>SUM(O36:O45)</f>
        <v>155037.4548499134</v>
      </c>
      <c r="P46" s="106">
        <f t="shared" si="16"/>
        <v>0.37630821067238041</v>
      </c>
      <c r="Q46" s="105">
        <f>SUM(Q36:Q45)</f>
        <v>158913.39122116123</v>
      </c>
      <c r="R46" s="106">
        <f t="shared" si="17"/>
        <v>0.38189694647444544</v>
      </c>
      <c r="S46" s="105">
        <f>SUM(S36:S45)</f>
        <v>162886.22600169023</v>
      </c>
      <c r="T46" s="106">
        <f t="shared" si="18"/>
        <v>0.38756868330327376</v>
      </c>
      <c r="U46" s="105">
        <f>SUM(U36:U45)</f>
        <v>166958.38165173249</v>
      </c>
      <c r="V46" s="106">
        <f t="shared" si="19"/>
        <v>0.39332465384738174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178.5</v>
      </c>
      <c r="D54" s="103">
        <f t="shared" si="20"/>
        <v>6.9999999999999999E-4</v>
      </c>
      <c r="E54" s="216">
        <v>274.40000000000003</v>
      </c>
      <c r="F54" s="103">
        <f t="shared" si="21"/>
        <v>7.000000000000001E-4</v>
      </c>
      <c r="G54" s="216">
        <v>277.14399999999995</v>
      </c>
      <c r="H54" s="103">
        <f t="shared" si="22"/>
        <v>6.9999999999999988E-4</v>
      </c>
      <c r="I54" s="216">
        <v>279.91544000000005</v>
      </c>
      <c r="J54" s="103">
        <f t="shared" si="23"/>
        <v>7.000000000000001E-4</v>
      </c>
      <c r="K54" s="216">
        <v>282.71459440000001</v>
      </c>
      <c r="L54" s="103">
        <f t="shared" si="24"/>
        <v>6.9999999999999999E-4</v>
      </c>
      <c r="M54" s="216">
        <v>285.541740344</v>
      </c>
      <c r="N54" s="103">
        <f t="shared" si="25"/>
        <v>6.9999999999999999E-4</v>
      </c>
      <c r="O54" s="216">
        <v>288.39715774743996</v>
      </c>
      <c r="P54" s="103">
        <f t="shared" si="26"/>
        <v>6.9999999999999988E-4</v>
      </c>
      <c r="Q54" s="216">
        <v>291.28112932491445</v>
      </c>
      <c r="R54" s="103">
        <f t="shared" si="27"/>
        <v>6.9999999999999999E-4</v>
      </c>
      <c r="S54" s="216">
        <v>294.19394061816354</v>
      </c>
      <c r="T54" s="103">
        <f t="shared" si="28"/>
        <v>6.9999999999999999E-4</v>
      </c>
      <c r="U54" s="216">
        <v>297.13588002434523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25500</v>
      </c>
      <c r="D55" s="103">
        <f t="shared" si="20"/>
        <v>0.1</v>
      </c>
      <c r="E55" s="216">
        <v>39200</v>
      </c>
      <c r="F55" s="103">
        <f t="shared" si="21"/>
        <v>0.1</v>
      </c>
      <c r="G55" s="216">
        <v>39592</v>
      </c>
      <c r="H55" s="103">
        <f t="shared" si="22"/>
        <v>0.1</v>
      </c>
      <c r="I55" s="216">
        <v>39987.920000000006</v>
      </c>
      <c r="J55" s="103">
        <f t="shared" si="23"/>
        <v>0.1</v>
      </c>
      <c r="K55" s="216">
        <v>40387.799200000009</v>
      </c>
      <c r="L55" s="103">
        <f t="shared" si="24"/>
        <v>0.10000000000000002</v>
      </c>
      <c r="M55" s="216">
        <v>40791.677192000003</v>
      </c>
      <c r="N55" s="103">
        <f t="shared" si="25"/>
        <v>0.1</v>
      </c>
      <c r="O55" s="216">
        <v>41199.593963920001</v>
      </c>
      <c r="P55" s="103">
        <f t="shared" si="26"/>
        <v>0.1</v>
      </c>
      <c r="Q55" s="216">
        <v>41611.589903559208</v>
      </c>
      <c r="R55" s="103">
        <f t="shared" si="27"/>
        <v>0.1</v>
      </c>
      <c r="S55" s="216">
        <v>42027.705802594799</v>
      </c>
      <c r="T55" s="103">
        <f t="shared" si="28"/>
        <v>0.1</v>
      </c>
      <c r="U55" s="216">
        <v>42447.982860620752</v>
      </c>
      <c r="V55" s="103">
        <f t="shared" si="29"/>
        <v>0.1</v>
      </c>
      <c r="X55" s="235"/>
    </row>
    <row r="56" spans="1:24" ht="12.75" customHeight="1" x14ac:dyDescent="0.3">
      <c r="A56" s="38" t="s">
        <v>88</v>
      </c>
      <c r="B56" s="50"/>
      <c r="C56" s="216">
        <v>130.05000000000001</v>
      </c>
      <c r="D56" s="103">
        <f t="shared" si="20"/>
        <v>5.1000000000000004E-4</v>
      </c>
      <c r="E56" s="216">
        <v>199.92000000000004</v>
      </c>
      <c r="F56" s="103">
        <f t="shared" si="21"/>
        <v>5.1000000000000015E-4</v>
      </c>
      <c r="G56" s="216">
        <v>201.91920000000002</v>
      </c>
      <c r="H56" s="103">
        <f t="shared" si="22"/>
        <v>5.1000000000000004E-4</v>
      </c>
      <c r="I56" s="216">
        <v>203.93839200000002</v>
      </c>
      <c r="J56" s="103">
        <f t="shared" si="23"/>
        <v>5.1000000000000004E-4</v>
      </c>
      <c r="K56" s="216">
        <v>205.97777592000003</v>
      </c>
      <c r="L56" s="103">
        <f t="shared" si="24"/>
        <v>5.1000000000000004E-4</v>
      </c>
      <c r="M56" s="216">
        <v>208.03755367920002</v>
      </c>
      <c r="N56" s="103">
        <f t="shared" si="25"/>
        <v>5.1000000000000004E-4</v>
      </c>
      <c r="O56" s="216">
        <v>210.11792921599201</v>
      </c>
      <c r="P56" s="103">
        <f t="shared" si="26"/>
        <v>5.1000000000000004E-4</v>
      </c>
      <c r="Q56" s="216">
        <v>212.21910850815195</v>
      </c>
      <c r="R56" s="103">
        <f t="shared" si="27"/>
        <v>5.1000000000000004E-4</v>
      </c>
      <c r="S56" s="216">
        <v>214.34129959323346</v>
      </c>
      <c r="T56" s="103">
        <f t="shared" si="28"/>
        <v>5.1000000000000004E-4</v>
      </c>
      <c r="U56" s="216">
        <v>216.48471258916584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13438.5</v>
      </c>
      <c r="D59" s="103">
        <f t="shared" si="20"/>
        <v>5.2699999999999997E-2</v>
      </c>
      <c r="E59" s="216">
        <v>20658.400000000001</v>
      </c>
      <c r="F59" s="103">
        <f t="shared" si="21"/>
        <v>5.2700000000000004E-2</v>
      </c>
      <c r="G59" s="216">
        <v>20864.984000000004</v>
      </c>
      <c r="H59" s="103">
        <f t="shared" si="22"/>
        <v>5.2700000000000011E-2</v>
      </c>
      <c r="I59" s="216">
        <v>21073.633840000002</v>
      </c>
      <c r="J59" s="103">
        <f t="shared" si="23"/>
        <v>5.2700000000000004E-2</v>
      </c>
      <c r="K59" s="216">
        <v>21284.3701784</v>
      </c>
      <c r="L59" s="103">
        <f t="shared" si="24"/>
        <v>5.2699999999999997E-2</v>
      </c>
      <c r="M59" s="216">
        <v>21497.213880184001</v>
      </c>
      <c r="N59" s="103">
        <f t="shared" si="25"/>
        <v>5.2699999999999997E-2</v>
      </c>
      <c r="O59" s="216">
        <v>21712.186018985842</v>
      </c>
      <c r="P59" s="103">
        <f t="shared" si="26"/>
        <v>5.2700000000000004E-2</v>
      </c>
      <c r="Q59" s="216">
        <v>21929.3078791757</v>
      </c>
      <c r="R59" s="103">
        <f t="shared" si="27"/>
        <v>5.2699999999999997E-2</v>
      </c>
      <c r="S59" s="216">
        <v>22148.600957967457</v>
      </c>
      <c r="T59" s="103">
        <f t="shared" si="28"/>
        <v>5.2700000000000004E-2</v>
      </c>
      <c r="U59" s="216">
        <v>22370.086967547137</v>
      </c>
      <c r="V59" s="103">
        <f t="shared" si="29"/>
        <v>5.2700000000000004E-2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3586.0824148768011</v>
      </c>
      <c r="D63" s="103">
        <f t="shared" si="20"/>
        <v>1.4063068293634514E-2</v>
      </c>
      <c r="E63" s="216">
        <v>3345.3737769430381</v>
      </c>
      <c r="F63" s="103">
        <f t="shared" si="21"/>
        <v>8.5341167779159136E-3</v>
      </c>
      <c r="G63" s="216">
        <v>3698.4824133915072</v>
      </c>
      <c r="H63" s="103">
        <f t="shared" si="22"/>
        <v>9.3414892235590703E-3</v>
      </c>
      <c r="I63" s="216">
        <v>3591.1279926488364</v>
      </c>
      <c r="J63" s="103">
        <f t="shared" si="23"/>
        <v>8.9805321023169911E-3</v>
      </c>
      <c r="K63" s="216">
        <v>3606.9230867346969</v>
      </c>
      <c r="L63" s="103">
        <f t="shared" si="24"/>
        <v>8.9307245212180229E-3</v>
      </c>
      <c r="M63" s="216">
        <v>3622.9473400034476</v>
      </c>
      <c r="N63" s="103">
        <f t="shared" si="25"/>
        <v>8.8815846501010612E-3</v>
      </c>
      <c r="O63" s="216">
        <v>3638.7963068991462</v>
      </c>
      <c r="P63" s="103">
        <f t="shared" si="26"/>
        <v>8.8321169137874859E-3</v>
      </c>
      <c r="Q63" s="216">
        <v>3654.8770261554514</v>
      </c>
      <c r="R63" s="103">
        <f t="shared" si="27"/>
        <v>8.7833150202291013E-3</v>
      </c>
      <c r="S63" s="216">
        <v>3670.9885233392974</v>
      </c>
      <c r="T63" s="103">
        <f t="shared" si="28"/>
        <v>8.7346869243399208E-3</v>
      </c>
      <c r="U63" s="216">
        <v>3687.1327664423552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1223.9999999999998</v>
      </c>
      <c r="D64" s="103">
        <f t="shared" si="20"/>
        <v>4.7999999999999987E-3</v>
      </c>
      <c r="E64" s="216">
        <v>1881.5999999999997</v>
      </c>
      <c r="F64" s="103">
        <f t="shared" si="21"/>
        <v>4.7999999999999996E-3</v>
      </c>
      <c r="G64" s="216">
        <v>1900.4159999999997</v>
      </c>
      <c r="H64" s="103">
        <f t="shared" si="22"/>
        <v>4.7999999999999996E-3</v>
      </c>
      <c r="I64" s="216">
        <v>1919.4201599999999</v>
      </c>
      <c r="J64" s="103">
        <f t="shared" si="23"/>
        <v>4.7999999999999996E-3</v>
      </c>
      <c r="K64" s="216">
        <v>1938.6143615999999</v>
      </c>
      <c r="L64" s="103">
        <f t="shared" si="24"/>
        <v>4.7999999999999996E-3</v>
      </c>
      <c r="M64" s="216">
        <v>1958.0005052159997</v>
      </c>
      <c r="N64" s="103">
        <f t="shared" si="25"/>
        <v>4.7999999999999987E-3</v>
      </c>
      <c r="O64" s="216">
        <v>1977.5805102681597</v>
      </c>
      <c r="P64" s="103">
        <f t="shared" si="26"/>
        <v>4.7999999999999996E-3</v>
      </c>
      <c r="Q64" s="216">
        <v>1997.3563153708417</v>
      </c>
      <c r="R64" s="103">
        <f t="shared" si="27"/>
        <v>4.7999999999999996E-3</v>
      </c>
      <c r="S64" s="216">
        <v>2017.3298785245497</v>
      </c>
      <c r="T64" s="103">
        <f t="shared" si="28"/>
        <v>4.7999999999999987E-3</v>
      </c>
      <c r="U64" s="216">
        <v>2037.503177309796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127.49999999999999</v>
      </c>
      <c r="D65" s="103">
        <f t="shared" si="20"/>
        <v>4.999999999999999E-4</v>
      </c>
      <c r="E65" s="216">
        <v>196</v>
      </c>
      <c r="F65" s="103">
        <f t="shared" si="21"/>
        <v>5.0000000000000001E-4</v>
      </c>
      <c r="G65" s="216">
        <v>197.95999999999998</v>
      </c>
      <c r="H65" s="103">
        <f t="shared" si="22"/>
        <v>4.999999999999999E-4</v>
      </c>
      <c r="I65" s="216">
        <v>199.93960000000001</v>
      </c>
      <c r="J65" s="103">
        <f t="shared" si="23"/>
        <v>5.0000000000000001E-4</v>
      </c>
      <c r="K65" s="216">
        <v>201.938996</v>
      </c>
      <c r="L65" s="103">
        <f t="shared" si="24"/>
        <v>5.0000000000000001E-4</v>
      </c>
      <c r="M65" s="216">
        <v>203.95838596000002</v>
      </c>
      <c r="N65" s="103">
        <f t="shared" si="25"/>
        <v>5.0000000000000001E-4</v>
      </c>
      <c r="O65" s="216">
        <v>205.9979698196</v>
      </c>
      <c r="P65" s="103">
        <f t="shared" si="26"/>
        <v>5.0000000000000001E-4</v>
      </c>
      <c r="Q65" s="216">
        <v>208.05794951779603</v>
      </c>
      <c r="R65" s="103">
        <f t="shared" si="27"/>
        <v>5.0000000000000001E-4</v>
      </c>
      <c r="S65" s="216">
        <v>210.13852901297398</v>
      </c>
      <c r="T65" s="103">
        <f t="shared" si="28"/>
        <v>5.0000000000000001E-4</v>
      </c>
      <c r="U65" s="216">
        <v>212.23991430310377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714</v>
      </c>
      <c r="D66" s="103">
        <f t="shared" si="20"/>
        <v>2.8E-3</v>
      </c>
      <c r="E66" s="216">
        <v>1097.6000000000001</v>
      </c>
      <c r="F66" s="103">
        <f t="shared" si="21"/>
        <v>2.8000000000000004E-3</v>
      </c>
      <c r="G66" s="216">
        <v>1108.5759999999998</v>
      </c>
      <c r="H66" s="103">
        <f t="shared" si="22"/>
        <v>2.7999999999999995E-3</v>
      </c>
      <c r="I66" s="216">
        <v>1119.6617600000002</v>
      </c>
      <c r="J66" s="103">
        <f t="shared" si="23"/>
        <v>2.8000000000000004E-3</v>
      </c>
      <c r="K66" s="216">
        <v>1130.8583776</v>
      </c>
      <c r="L66" s="103">
        <f t="shared" si="24"/>
        <v>2.8E-3</v>
      </c>
      <c r="M66" s="216">
        <v>1142.166961376</v>
      </c>
      <c r="N66" s="103">
        <f t="shared" si="25"/>
        <v>2.8E-3</v>
      </c>
      <c r="O66" s="216">
        <v>1153.5886309897598</v>
      </c>
      <c r="P66" s="103">
        <f t="shared" si="26"/>
        <v>2.7999999999999995E-3</v>
      </c>
      <c r="Q66" s="216">
        <v>1165.1245172996578</v>
      </c>
      <c r="R66" s="103">
        <f t="shared" si="27"/>
        <v>2.8E-3</v>
      </c>
      <c r="S66" s="216">
        <v>1176.7757624726542</v>
      </c>
      <c r="T66" s="103">
        <f t="shared" si="28"/>
        <v>2.8E-3</v>
      </c>
      <c r="U66" s="216">
        <v>1188.5435200973809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3442.4999999999995</v>
      </c>
      <c r="D67" s="103">
        <f t="shared" si="20"/>
        <v>1.3499999999999998E-2</v>
      </c>
      <c r="E67" s="216">
        <v>5292</v>
      </c>
      <c r="F67" s="103">
        <f t="shared" si="21"/>
        <v>1.35E-2</v>
      </c>
      <c r="G67" s="216">
        <v>5344.92</v>
      </c>
      <c r="H67" s="103">
        <f t="shared" si="22"/>
        <v>1.35E-2</v>
      </c>
      <c r="I67" s="216">
        <v>5398.369200000001</v>
      </c>
      <c r="J67" s="103">
        <f t="shared" si="23"/>
        <v>1.3500000000000002E-2</v>
      </c>
      <c r="K67" s="216">
        <v>5452.3528919999999</v>
      </c>
      <c r="L67" s="103">
        <f t="shared" si="24"/>
        <v>1.3499999999999998E-2</v>
      </c>
      <c r="M67" s="216">
        <v>5506.8764209199999</v>
      </c>
      <c r="N67" s="103">
        <f t="shared" si="25"/>
        <v>1.3499999999999998E-2</v>
      </c>
      <c r="O67" s="216">
        <v>5561.9451851291997</v>
      </c>
      <c r="P67" s="103">
        <f t="shared" si="26"/>
        <v>1.35E-2</v>
      </c>
      <c r="Q67" s="216">
        <v>5617.5646369804927</v>
      </c>
      <c r="R67" s="103">
        <f t="shared" si="27"/>
        <v>1.35E-2</v>
      </c>
      <c r="S67" s="216">
        <v>5673.7402833502974</v>
      </c>
      <c r="T67" s="103">
        <f t="shared" si="28"/>
        <v>1.35E-2</v>
      </c>
      <c r="U67" s="216">
        <v>5730.4776861838018</v>
      </c>
      <c r="V67" s="103">
        <f t="shared" si="29"/>
        <v>1.3500000000000002E-2</v>
      </c>
      <c r="X67" s="235"/>
    </row>
    <row r="68" spans="1:24" ht="12.75" customHeight="1" x14ac:dyDescent="0.3">
      <c r="A68" s="38" t="s">
        <v>6</v>
      </c>
      <c r="B68" s="50"/>
      <c r="C68" s="216">
        <v>433.49999999999994</v>
      </c>
      <c r="D68" s="103">
        <f t="shared" si="20"/>
        <v>1.6999999999999997E-3</v>
      </c>
      <c r="E68" s="216">
        <v>666.4</v>
      </c>
      <c r="F68" s="103">
        <f t="shared" si="21"/>
        <v>1.6999999999999999E-3</v>
      </c>
      <c r="G68" s="216">
        <v>673.06399999999996</v>
      </c>
      <c r="H68" s="103">
        <f t="shared" si="22"/>
        <v>1.6999999999999999E-3</v>
      </c>
      <c r="I68" s="216">
        <v>679.79464000000007</v>
      </c>
      <c r="J68" s="103">
        <f t="shared" si="23"/>
        <v>1.7000000000000001E-3</v>
      </c>
      <c r="K68" s="216">
        <v>686.59258639999996</v>
      </c>
      <c r="L68" s="103">
        <f t="shared" si="24"/>
        <v>1.6999999999999997E-3</v>
      </c>
      <c r="M68" s="216">
        <v>693.45851226400009</v>
      </c>
      <c r="N68" s="103">
        <f t="shared" si="25"/>
        <v>1.7000000000000001E-3</v>
      </c>
      <c r="O68" s="216">
        <v>700.39309738663997</v>
      </c>
      <c r="P68" s="103">
        <f t="shared" si="26"/>
        <v>1.6999999999999999E-3</v>
      </c>
      <c r="Q68" s="216">
        <v>707.39702836050651</v>
      </c>
      <c r="R68" s="103">
        <f t="shared" si="27"/>
        <v>1.7000000000000001E-3</v>
      </c>
      <c r="S68" s="216">
        <v>714.47099864411155</v>
      </c>
      <c r="T68" s="103">
        <f t="shared" si="28"/>
        <v>1.7000000000000001E-3</v>
      </c>
      <c r="U68" s="216">
        <v>721.61570863055272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25.5</v>
      </c>
      <c r="D70" s="103">
        <f t="shared" si="20"/>
        <v>1E-4</v>
      </c>
      <c r="E70" s="216">
        <v>39.200000000000003</v>
      </c>
      <c r="F70" s="103">
        <f t="shared" si="21"/>
        <v>1E-4</v>
      </c>
      <c r="G70" s="216">
        <v>39.591999999999999</v>
      </c>
      <c r="H70" s="103">
        <f t="shared" si="22"/>
        <v>9.9999999999999991E-5</v>
      </c>
      <c r="I70" s="216">
        <v>39.98792000000001</v>
      </c>
      <c r="J70" s="103">
        <f t="shared" si="23"/>
        <v>1.0000000000000002E-4</v>
      </c>
      <c r="K70" s="216">
        <v>40.387799200000003</v>
      </c>
      <c r="L70" s="103">
        <f t="shared" si="24"/>
        <v>1E-4</v>
      </c>
      <c r="M70" s="216">
        <v>40.791677192000009</v>
      </c>
      <c r="N70" s="103">
        <f t="shared" si="25"/>
        <v>1.0000000000000002E-4</v>
      </c>
      <c r="O70" s="216">
        <v>41.199593963920002</v>
      </c>
      <c r="P70" s="103">
        <f t="shared" si="26"/>
        <v>1E-4</v>
      </c>
      <c r="Q70" s="216">
        <v>41.611589903559207</v>
      </c>
      <c r="R70" s="103">
        <f t="shared" si="27"/>
        <v>1E-4</v>
      </c>
      <c r="S70" s="216">
        <v>42.027705802594795</v>
      </c>
      <c r="T70" s="103">
        <f t="shared" si="28"/>
        <v>1E-4</v>
      </c>
      <c r="U70" s="216">
        <v>42.447982860620755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1912.4999999999998</v>
      </c>
      <c r="D75" s="103">
        <f t="shared" si="20"/>
        <v>7.4999999999999989E-3</v>
      </c>
      <c r="E75" s="216">
        <v>2940</v>
      </c>
      <c r="F75" s="103">
        <f t="shared" si="21"/>
        <v>7.4999999999999997E-3</v>
      </c>
      <c r="G75" s="216">
        <v>2969.3999999999996</v>
      </c>
      <c r="H75" s="103">
        <f t="shared" si="22"/>
        <v>7.4999999999999989E-3</v>
      </c>
      <c r="I75" s="216">
        <v>2999.0940000000001</v>
      </c>
      <c r="J75" s="103">
        <f t="shared" si="23"/>
        <v>7.4999999999999997E-3</v>
      </c>
      <c r="K75" s="216">
        <v>3029.0849400000002</v>
      </c>
      <c r="L75" s="103">
        <f t="shared" si="24"/>
        <v>7.4999999999999997E-3</v>
      </c>
      <c r="M75" s="216">
        <v>3059.3757894</v>
      </c>
      <c r="N75" s="103">
        <f t="shared" si="25"/>
        <v>7.4999999999999997E-3</v>
      </c>
      <c r="O75" s="216">
        <v>3089.9695472939998</v>
      </c>
      <c r="P75" s="103">
        <f t="shared" si="26"/>
        <v>7.4999999999999997E-3</v>
      </c>
      <c r="Q75" s="216">
        <v>3120.8692427669403</v>
      </c>
      <c r="R75" s="103">
        <f t="shared" si="27"/>
        <v>7.4999999999999997E-3</v>
      </c>
      <c r="S75" s="216">
        <v>3152.0779351946094</v>
      </c>
      <c r="T75" s="103">
        <f t="shared" si="28"/>
        <v>7.4999999999999997E-3</v>
      </c>
      <c r="U75" s="216">
        <v>3183.598714546556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102</v>
      </c>
      <c r="D76" s="103">
        <f t="shared" si="20"/>
        <v>4.0000000000000002E-4</v>
      </c>
      <c r="E76" s="216">
        <v>156.80000000000001</v>
      </c>
      <c r="F76" s="103">
        <f t="shared" si="21"/>
        <v>4.0000000000000002E-4</v>
      </c>
      <c r="G76" s="216">
        <v>158.36799999999999</v>
      </c>
      <c r="H76" s="103">
        <f t="shared" si="22"/>
        <v>3.9999999999999996E-4</v>
      </c>
      <c r="I76" s="216">
        <v>159.95168000000004</v>
      </c>
      <c r="J76" s="103">
        <f t="shared" si="23"/>
        <v>4.0000000000000007E-4</v>
      </c>
      <c r="K76" s="216">
        <v>161.55119680000001</v>
      </c>
      <c r="L76" s="103">
        <f t="shared" si="24"/>
        <v>4.0000000000000002E-4</v>
      </c>
      <c r="M76" s="216">
        <v>163.16670876800003</v>
      </c>
      <c r="N76" s="103">
        <f t="shared" si="25"/>
        <v>4.0000000000000007E-4</v>
      </c>
      <c r="O76" s="216">
        <v>164.79837585568001</v>
      </c>
      <c r="P76" s="103">
        <f t="shared" si="26"/>
        <v>4.0000000000000002E-4</v>
      </c>
      <c r="Q76" s="216">
        <v>166.44635961423683</v>
      </c>
      <c r="R76" s="103">
        <f t="shared" si="27"/>
        <v>4.0000000000000002E-4</v>
      </c>
      <c r="S76" s="216">
        <v>168.11082321037918</v>
      </c>
      <c r="T76" s="103">
        <f t="shared" si="28"/>
        <v>4.0000000000000002E-4</v>
      </c>
      <c r="U76" s="216">
        <v>169.79193144248302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331.5</v>
      </c>
      <c r="D77" s="103">
        <f t="shared" si="20"/>
        <v>1.2999999999999999E-3</v>
      </c>
      <c r="E77" s="216">
        <v>509.59999999999997</v>
      </c>
      <c r="F77" s="103">
        <f t="shared" si="21"/>
        <v>1.2999999999999999E-3</v>
      </c>
      <c r="G77" s="216">
        <v>514.69599999999991</v>
      </c>
      <c r="H77" s="103">
        <f t="shared" si="22"/>
        <v>1.2999999999999997E-3</v>
      </c>
      <c r="I77" s="216">
        <v>519.84296000000006</v>
      </c>
      <c r="J77" s="103">
        <f t="shared" si="23"/>
        <v>1.3000000000000002E-3</v>
      </c>
      <c r="K77" s="216">
        <v>525.0413896</v>
      </c>
      <c r="L77" s="103">
        <f t="shared" si="24"/>
        <v>1.2999999999999999E-3</v>
      </c>
      <c r="M77" s="216">
        <v>530.29180349599994</v>
      </c>
      <c r="N77" s="103">
        <f t="shared" si="25"/>
        <v>1.2999999999999997E-3</v>
      </c>
      <c r="O77" s="216">
        <v>535.59472153095999</v>
      </c>
      <c r="P77" s="103">
        <f t="shared" si="26"/>
        <v>1.2999999999999999E-3</v>
      </c>
      <c r="Q77" s="216">
        <v>540.95066874626957</v>
      </c>
      <c r="R77" s="103">
        <f t="shared" si="27"/>
        <v>1.2999999999999997E-3</v>
      </c>
      <c r="S77" s="216">
        <v>546.36017543373237</v>
      </c>
      <c r="T77" s="103">
        <f t="shared" si="28"/>
        <v>1.3000000000000002E-3</v>
      </c>
      <c r="U77" s="216">
        <v>551.82377718806981</v>
      </c>
      <c r="V77" s="103">
        <f t="shared" si="29"/>
        <v>1.3000000000000002E-3</v>
      </c>
      <c r="X77" s="235"/>
    </row>
    <row r="78" spans="1:24" ht="12.75" customHeight="1" x14ac:dyDescent="0.3">
      <c r="A78" s="38" t="s">
        <v>135</v>
      </c>
      <c r="B78" s="50"/>
      <c r="C78" s="216">
        <v>5100</v>
      </c>
      <c r="D78" s="103">
        <f t="shared" si="20"/>
        <v>0.02</v>
      </c>
      <c r="E78" s="216">
        <v>7840.0000000000009</v>
      </c>
      <c r="F78" s="103">
        <f t="shared" si="21"/>
        <v>2.0000000000000004E-2</v>
      </c>
      <c r="G78" s="216">
        <v>7918.4</v>
      </c>
      <c r="H78" s="103">
        <f t="shared" si="22"/>
        <v>0.02</v>
      </c>
      <c r="I78" s="216">
        <v>7997.5840000000017</v>
      </c>
      <c r="J78" s="103">
        <f t="shared" si="23"/>
        <v>2.0000000000000004E-2</v>
      </c>
      <c r="K78" s="216">
        <v>8077.5598400000008</v>
      </c>
      <c r="L78" s="103">
        <f t="shared" si="24"/>
        <v>0.02</v>
      </c>
      <c r="M78" s="216">
        <v>8158.3354384000004</v>
      </c>
      <c r="N78" s="103">
        <f t="shared" si="25"/>
        <v>0.02</v>
      </c>
      <c r="O78" s="216">
        <v>8239.9187927840012</v>
      </c>
      <c r="P78" s="103">
        <f t="shared" si="26"/>
        <v>2.0000000000000004E-2</v>
      </c>
      <c r="Q78" s="216">
        <v>8322.3179807118413</v>
      </c>
      <c r="R78" s="103">
        <f t="shared" si="27"/>
        <v>0.02</v>
      </c>
      <c r="S78" s="216">
        <v>8405.5411605189602</v>
      </c>
      <c r="T78" s="103">
        <f t="shared" si="28"/>
        <v>2.0000000000000004E-2</v>
      </c>
      <c r="U78" s="216">
        <v>8489.5965721241519</v>
      </c>
      <c r="V78" s="103">
        <f t="shared" si="29"/>
        <v>2.0000000000000004E-2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1019.9999999999999</v>
      </c>
      <c r="D86" s="103">
        <f t="shared" si="20"/>
        <v>3.9999999999999992E-3</v>
      </c>
      <c r="E86" s="216">
        <v>1568</v>
      </c>
      <c r="F86" s="103">
        <f t="shared" si="21"/>
        <v>4.0000000000000001E-3</v>
      </c>
      <c r="G86" s="216">
        <v>1583.6799999999998</v>
      </c>
      <c r="H86" s="103">
        <f t="shared" si="22"/>
        <v>3.9999999999999992E-3</v>
      </c>
      <c r="I86" s="216">
        <v>1599.5168000000001</v>
      </c>
      <c r="J86" s="103">
        <f t="shared" si="23"/>
        <v>4.0000000000000001E-3</v>
      </c>
      <c r="K86" s="216">
        <v>1615.511968</v>
      </c>
      <c r="L86" s="103">
        <f t="shared" si="24"/>
        <v>4.0000000000000001E-3</v>
      </c>
      <c r="M86" s="216">
        <v>1631.6670876800001</v>
      </c>
      <c r="N86" s="103">
        <f t="shared" si="25"/>
        <v>4.0000000000000001E-3</v>
      </c>
      <c r="O86" s="216">
        <v>1647.9837585568</v>
      </c>
      <c r="P86" s="103">
        <f t="shared" si="26"/>
        <v>4.0000000000000001E-3</v>
      </c>
      <c r="Q86" s="216">
        <v>1664.4635961423683</v>
      </c>
      <c r="R86" s="103">
        <f t="shared" si="27"/>
        <v>4.0000000000000001E-3</v>
      </c>
      <c r="S86" s="216">
        <v>1681.1082321037918</v>
      </c>
      <c r="T86" s="103">
        <f t="shared" si="28"/>
        <v>4.0000000000000001E-3</v>
      </c>
      <c r="U86" s="216">
        <v>1697.9193144248302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1300.5</v>
      </c>
      <c r="D88" s="103">
        <f t="shared" si="20"/>
        <v>5.1000000000000004E-3</v>
      </c>
      <c r="E88" s="216">
        <v>1999.2000000000003</v>
      </c>
      <c r="F88" s="103">
        <f t="shared" si="21"/>
        <v>5.1000000000000004E-3</v>
      </c>
      <c r="G88" s="216">
        <v>2019.192</v>
      </c>
      <c r="H88" s="103">
        <f t="shared" si="22"/>
        <v>5.1000000000000004E-3</v>
      </c>
      <c r="I88" s="216">
        <v>2039.3839200000002</v>
      </c>
      <c r="J88" s="103">
        <f t="shared" si="23"/>
        <v>5.1000000000000004E-3</v>
      </c>
      <c r="K88" s="216">
        <v>2059.7777592000002</v>
      </c>
      <c r="L88" s="103">
        <f t="shared" si="24"/>
        <v>5.1000000000000004E-3</v>
      </c>
      <c r="M88" s="216">
        <v>2080.3755367920003</v>
      </c>
      <c r="N88" s="103">
        <f t="shared" si="25"/>
        <v>5.1000000000000004E-3</v>
      </c>
      <c r="O88" s="216">
        <v>2101.1792921599204</v>
      </c>
      <c r="P88" s="103">
        <f t="shared" si="26"/>
        <v>5.1000000000000012E-3</v>
      </c>
      <c r="Q88" s="216">
        <v>2122.1910850815193</v>
      </c>
      <c r="R88" s="103">
        <f t="shared" si="27"/>
        <v>5.0999999999999995E-3</v>
      </c>
      <c r="S88" s="216">
        <v>2143.4129959323345</v>
      </c>
      <c r="T88" s="103">
        <f t="shared" si="28"/>
        <v>5.1000000000000004E-3</v>
      </c>
      <c r="U88" s="216">
        <v>2164.8471258916584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51</v>
      </c>
      <c r="D90" s="103">
        <f t="shared" si="20"/>
        <v>2.0000000000000001E-4</v>
      </c>
      <c r="E90" s="216">
        <v>78.400000000000006</v>
      </c>
      <c r="F90" s="103">
        <f t="shared" si="21"/>
        <v>2.0000000000000001E-4</v>
      </c>
      <c r="G90" s="216">
        <v>79.183999999999997</v>
      </c>
      <c r="H90" s="103">
        <f t="shared" si="22"/>
        <v>1.9999999999999998E-4</v>
      </c>
      <c r="I90" s="216">
        <v>79.975840000000019</v>
      </c>
      <c r="J90" s="103">
        <f t="shared" si="23"/>
        <v>2.0000000000000004E-4</v>
      </c>
      <c r="K90" s="216">
        <v>80.775598400000007</v>
      </c>
      <c r="L90" s="103">
        <f t="shared" si="24"/>
        <v>2.0000000000000001E-4</v>
      </c>
      <c r="M90" s="216">
        <v>81.583354384000017</v>
      </c>
      <c r="N90" s="103">
        <f t="shared" si="25"/>
        <v>2.0000000000000004E-4</v>
      </c>
      <c r="O90" s="216">
        <v>82.399187927840003</v>
      </c>
      <c r="P90" s="103">
        <f t="shared" si="26"/>
        <v>2.0000000000000001E-4</v>
      </c>
      <c r="Q90" s="216">
        <v>83.223179807118413</v>
      </c>
      <c r="R90" s="103">
        <f t="shared" si="27"/>
        <v>2.0000000000000001E-4</v>
      </c>
      <c r="S90" s="216">
        <v>84.05541160518959</v>
      </c>
      <c r="T90" s="103">
        <f t="shared" si="28"/>
        <v>2.0000000000000001E-4</v>
      </c>
      <c r="U90" s="216">
        <v>84.89596572124151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892.5</v>
      </c>
      <c r="D92" s="103">
        <f t="shared" si="20"/>
        <v>3.5000000000000001E-3</v>
      </c>
      <c r="E92" s="216">
        <v>1372</v>
      </c>
      <c r="F92" s="103">
        <f t="shared" si="21"/>
        <v>3.5000000000000001E-3</v>
      </c>
      <c r="G92" s="216">
        <v>1385.7199999999998</v>
      </c>
      <c r="H92" s="103">
        <f t="shared" si="22"/>
        <v>3.4999999999999996E-3</v>
      </c>
      <c r="I92" s="216">
        <v>1399.5772000000002</v>
      </c>
      <c r="J92" s="103">
        <f t="shared" si="23"/>
        <v>3.5000000000000005E-3</v>
      </c>
      <c r="K92" s="216">
        <v>1413.5729720000002</v>
      </c>
      <c r="L92" s="103">
        <f t="shared" si="24"/>
        <v>3.5000000000000001E-3</v>
      </c>
      <c r="M92" s="216">
        <v>1427.7087017200001</v>
      </c>
      <c r="N92" s="103">
        <f t="shared" si="25"/>
        <v>3.5000000000000001E-3</v>
      </c>
      <c r="O92" s="216">
        <v>1441.9857887372</v>
      </c>
      <c r="P92" s="103">
        <f t="shared" si="26"/>
        <v>3.5000000000000001E-3</v>
      </c>
      <c r="Q92" s="216">
        <v>1456.4056466245722</v>
      </c>
      <c r="R92" s="103">
        <f t="shared" si="27"/>
        <v>3.5000000000000001E-3</v>
      </c>
      <c r="S92" s="216">
        <v>1470.9697030908178</v>
      </c>
      <c r="T92" s="103">
        <f t="shared" si="28"/>
        <v>3.5000000000000001E-3</v>
      </c>
      <c r="U92" s="216">
        <v>1485.6794001217263</v>
      </c>
      <c r="V92" s="103">
        <f t="shared" si="29"/>
        <v>3.5000000000000001E-3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4408.5587999999998</v>
      </c>
      <c r="D97" s="103">
        <f t="shared" si="20"/>
        <v>1.728846588235294E-2</v>
      </c>
      <c r="E97" s="216">
        <v>4902.3173856000003</v>
      </c>
      <c r="F97" s="103">
        <f t="shared" si="21"/>
        <v>1.2505911697959185E-2</v>
      </c>
      <c r="G97" s="216">
        <v>5073.8984940959999</v>
      </c>
      <c r="H97" s="103">
        <f t="shared" si="22"/>
        <v>1.2815463967710649E-2</v>
      </c>
      <c r="I97" s="216">
        <v>5236.2632459070728</v>
      </c>
      <c r="J97" s="103">
        <f t="shared" si="23"/>
        <v>1.3094612687799398E-2</v>
      </c>
      <c r="K97" s="216">
        <v>5367.1698270547495</v>
      </c>
      <c r="L97" s="103">
        <f t="shared" si="24"/>
        <v>1.3289087133657803E-2</v>
      </c>
      <c r="M97" s="216">
        <v>5501.3490727311182</v>
      </c>
      <c r="N97" s="103">
        <f t="shared" si="25"/>
        <v>1.3486449813860641E-2</v>
      </c>
      <c r="O97" s="216">
        <v>5638.8827995493957</v>
      </c>
      <c r="P97" s="103">
        <f t="shared" si="26"/>
        <v>1.3686743622977384E-2</v>
      </c>
      <c r="Q97" s="216">
        <v>5779.8548695381296</v>
      </c>
      <c r="R97" s="103">
        <f t="shared" si="27"/>
        <v>1.3890012092625558E-2</v>
      </c>
      <c r="S97" s="216">
        <v>5924.3512412765822</v>
      </c>
      <c r="T97" s="103">
        <f t="shared" si="28"/>
        <v>1.4096299400931878E-2</v>
      </c>
      <c r="U97" s="216">
        <v>6072.4600223084972</v>
      </c>
      <c r="V97" s="103">
        <f t="shared" si="29"/>
        <v>1.4305650382133835E-2</v>
      </c>
      <c r="X97" s="235"/>
    </row>
    <row r="98" spans="1:24" ht="12.75" customHeight="1" x14ac:dyDescent="0.3">
      <c r="A98" s="145" t="s">
        <v>245</v>
      </c>
      <c r="B98" s="50"/>
      <c r="C98" s="216">
        <v>305.99999999999994</v>
      </c>
      <c r="D98" s="103">
        <f t="shared" si="20"/>
        <v>1.1999999999999997E-3</v>
      </c>
      <c r="E98" s="216">
        <v>470.39999999999992</v>
      </c>
      <c r="F98" s="103">
        <f t="shared" si="21"/>
        <v>1.1999999999999999E-3</v>
      </c>
      <c r="G98" s="216">
        <v>475.10399999999993</v>
      </c>
      <c r="H98" s="103">
        <f t="shared" si="22"/>
        <v>1.1999999999999999E-3</v>
      </c>
      <c r="I98" s="216">
        <v>479.85503999999997</v>
      </c>
      <c r="J98" s="103">
        <f t="shared" si="23"/>
        <v>1.1999999999999999E-3</v>
      </c>
      <c r="K98" s="216">
        <v>484.65359039999998</v>
      </c>
      <c r="L98" s="103">
        <f t="shared" si="24"/>
        <v>1.1999999999999999E-3</v>
      </c>
      <c r="M98" s="216">
        <v>489.50012630399993</v>
      </c>
      <c r="N98" s="103">
        <f t="shared" si="25"/>
        <v>1.1999999999999997E-3</v>
      </c>
      <c r="O98" s="216">
        <v>494.39512756703994</v>
      </c>
      <c r="P98" s="103">
        <f t="shared" si="26"/>
        <v>1.1999999999999999E-3</v>
      </c>
      <c r="Q98" s="216">
        <v>499.33907884271042</v>
      </c>
      <c r="R98" s="103">
        <f t="shared" si="27"/>
        <v>1.1999999999999999E-3</v>
      </c>
      <c r="S98" s="216">
        <v>504.33246963113743</v>
      </c>
      <c r="T98" s="103">
        <f t="shared" si="28"/>
        <v>1.1999999999999997E-3</v>
      </c>
      <c r="U98" s="216">
        <v>509.375794327449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64224.691214876802</v>
      </c>
      <c r="D105" s="106">
        <f t="shared" ref="D105" si="30">IFERROR(C105/C$28,0)</f>
        <v>0.25186153417598744</v>
      </c>
      <c r="E105" s="105">
        <f>SUM(E52:E104)</f>
        <v>94687.611162543035</v>
      </c>
      <c r="F105" s="106">
        <f t="shared" ref="F105" si="31">IFERROR(E105/E$28,0)</f>
        <v>0.24155002847587509</v>
      </c>
      <c r="G105" s="105">
        <f>SUM(G52:G104)</f>
        <v>96076.700107487486</v>
      </c>
      <c r="H105" s="106">
        <f t="shared" ref="H105" si="32">IFERROR(G105/G$28,0)</f>
        <v>0.24266695319126966</v>
      </c>
      <c r="I105" s="105">
        <f>SUM(I52:I104)</f>
        <v>97004.75363055589</v>
      </c>
      <c r="J105" s="106">
        <f t="shared" ref="J105" si="33">IFERROR(I105/I$28,0)</f>
        <v>0.24258514479011634</v>
      </c>
      <c r="K105" s="105">
        <f>SUM(K52:K104)</f>
        <v>98033.228929709469</v>
      </c>
      <c r="L105" s="106">
        <f t="shared" ref="L105" si="34">IFERROR(K105/K$28,0)</f>
        <v>0.24272981165487587</v>
      </c>
      <c r="M105" s="105">
        <f>SUM(M52:M104)</f>
        <v>99074.023788813749</v>
      </c>
      <c r="N105" s="106">
        <f t="shared" ref="N105" si="35">IFERROR(M105/M$28,0)</f>
        <v>0.24287803446396164</v>
      </c>
      <c r="O105" s="105">
        <f>SUM(O52:O104)</f>
        <v>100126.90375628852</v>
      </c>
      <c r="P105" s="106">
        <f t="shared" ref="P105" si="36">IFERROR(O105/O$28,0)</f>
        <v>0.24302886053676484</v>
      </c>
      <c r="Q105" s="105">
        <f>SUM(Q52:Q104)</f>
        <v>101192.44879203197</v>
      </c>
      <c r="R105" s="106">
        <f t="shared" ref="R105" si="37">IFERROR(Q105/Q$28,0)</f>
        <v>0.24318332711285462</v>
      </c>
      <c r="S105" s="105">
        <f>SUM(S52:S104)</f>
        <v>102270.63382991766</v>
      </c>
      <c r="T105" s="106">
        <f t="shared" ref="T105" si="38">IFERROR(S105/S$28,0)</f>
        <v>0.24334098632527179</v>
      </c>
      <c r="U105" s="105">
        <f>SUM(U52:U104)</f>
        <v>103361.6397947057</v>
      </c>
      <c r="V105" s="106">
        <f t="shared" si="29"/>
        <v>0.24350188826191529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-8465.1792148768</v>
      </c>
      <c r="D107" s="106">
        <f>IFERROR(C107/C$28,0)</f>
        <v>-3.3196781234810978E-2</v>
      </c>
      <c r="E107" s="105">
        <f>E28-E33-E46-E105</f>
        <v>42574.326181456941</v>
      </c>
      <c r="F107" s="106">
        <f>IFERROR(E107/E$28,0)</f>
        <v>0.10860797495269628</v>
      </c>
      <c r="G107" s="105">
        <f>G28-G33-G46-G105</f>
        <v>39188.205043552487</v>
      </c>
      <c r="H107" s="106">
        <f>IFERROR(G107/G$28,0)</f>
        <v>9.8980109728107918E-2</v>
      </c>
      <c r="I107" s="105">
        <f>I28-I33-I46-I105</f>
        <v>36543.721925317412</v>
      </c>
      <c r="J107" s="106">
        <f>IFERROR(I107/I$28,0)</f>
        <v>9.1386903658198307E-2</v>
      </c>
      <c r="K107" s="105">
        <f>K28-K33-K46-K105</f>
        <v>34691.216043060645</v>
      </c>
      <c r="L107" s="106">
        <f>IFERROR(K107/K$28,0)</f>
        <v>8.5895287017918626E-2</v>
      </c>
      <c r="M107" s="105">
        <f>M28-M33-M46-M105</f>
        <v>32764.162411555604</v>
      </c>
      <c r="N107" s="106">
        <f>IFERROR(M107/M$28,0)</f>
        <v>8.0320704288131747E-2</v>
      </c>
      <c r="O107" s="105">
        <f>O28-O33-O46-O105</f>
        <v>30760.823503402848</v>
      </c>
      <c r="P107" s="106">
        <f>IFERROR(O107/O$28,0)</f>
        <v>7.4662928790854663E-2</v>
      </c>
      <c r="Q107" s="105">
        <f>Q28-Q33-Q46-Q105</f>
        <v>28678.593917507678</v>
      </c>
      <c r="R107" s="106">
        <f>IFERROR(Q107/Q$28,0)</f>
        <v>6.8919726412699944E-2</v>
      </c>
      <c r="S107" s="105">
        <f>S28-S33-S46-S105</f>
        <v>26515.418438399982</v>
      </c>
      <c r="T107" s="106">
        <f>IFERROR(S107/S$28,0)</f>
        <v>6.3090330371454437E-2</v>
      </c>
      <c r="U107" s="105">
        <f>U28-U33-U46-U105</f>
        <v>24268.97960626983</v>
      </c>
      <c r="V107" s="106">
        <f>IFERROR(U107/U$28,0)</f>
        <v>5.7173457890702994E-2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13438.5</v>
      </c>
      <c r="D111" s="103">
        <f t="shared" ref="D111:D116" si="39">IFERROR(C111/C$28,0)</f>
        <v>5.2699999999999997E-2</v>
      </c>
      <c r="E111" s="102">
        <f>E59</f>
        <v>20658.400000000001</v>
      </c>
      <c r="F111" s="103">
        <f t="shared" ref="F111:F116" si="40">IFERROR(E111/E$28,0)</f>
        <v>5.2700000000000004E-2</v>
      </c>
      <c r="G111" s="102">
        <f>G59</f>
        <v>20864.984000000004</v>
      </c>
      <c r="H111" s="103">
        <f t="shared" ref="H111:H116" si="41">IFERROR(G111/G$28,0)</f>
        <v>5.2700000000000011E-2</v>
      </c>
      <c r="I111" s="102">
        <f>I59</f>
        <v>21073.633840000002</v>
      </c>
      <c r="J111" s="103">
        <f t="shared" ref="J111:J116" si="42">IFERROR(I111/I$28,0)</f>
        <v>5.2700000000000004E-2</v>
      </c>
      <c r="K111" s="102">
        <f>K59</f>
        <v>21284.3701784</v>
      </c>
      <c r="L111" s="103">
        <f t="shared" ref="L111:L116" si="43">IFERROR(K111/K$28,0)</f>
        <v>5.2699999999999997E-2</v>
      </c>
      <c r="M111" s="102">
        <f>M59</f>
        <v>21497.213880184001</v>
      </c>
      <c r="N111" s="103">
        <f t="shared" ref="N111:N116" si="44">IFERROR(M111/M$28,0)</f>
        <v>5.2699999999999997E-2</v>
      </c>
      <c r="O111" s="102">
        <f>O59</f>
        <v>21712.186018985842</v>
      </c>
      <c r="P111" s="103">
        <f t="shared" ref="P111:P116" si="45">IFERROR(O111/O$28,0)</f>
        <v>5.2700000000000004E-2</v>
      </c>
      <c r="Q111" s="102">
        <f>Q59</f>
        <v>21929.3078791757</v>
      </c>
      <c r="R111" s="103">
        <f t="shared" ref="R111:R116" si="46">IFERROR(Q111/Q$28,0)</f>
        <v>5.2699999999999997E-2</v>
      </c>
      <c r="S111" s="102">
        <f>S59</f>
        <v>22148.600957967457</v>
      </c>
      <c r="T111" s="103">
        <f t="shared" ref="T111:T116" si="47">IFERROR(S111/S$28,0)</f>
        <v>5.2700000000000004E-2</v>
      </c>
      <c r="U111" s="102">
        <f>U59</f>
        <v>22370.086967547137</v>
      </c>
      <c r="V111" s="103">
        <f t="shared" ref="V111:V116" si="48">IFERROR(U111/U$28,0)</f>
        <v>5.2700000000000004E-2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13438.5</v>
      </c>
      <c r="D116" s="106">
        <f t="shared" si="39"/>
        <v>5.2699999999999997E-2</v>
      </c>
      <c r="E116" s="108">
        <f>SUM(E111:E115)</f>
        <v>20658.400000000001</v>
      </c>
      <c r="F116" s="106">
        <f t="shared" si="40"/>
        <v>5.2700000000000004E-2</v>
      </c>
      <c r="G116" s="108">
        <f>SUM(G111:G115)</f>
        <v>20864.984000000004</v>
      </c>
      <c r="H116" s="106">
        <f t="shared" si="41"/>
        <v>5.2700000000000011E-2</v>
      </c>
      <c r="I116" s="108">
        <f>SUM(I111:I115)</f>
        <v>21073.633840000002</v>
      </c>
      <c r="J116" s="106">
        <f t="shared" si="42"/>
        <v>5.2700000000000004E-2</v>
      </c>
      <c r="K116" s="108">
        <f>SUM(K111:K115)</f>
        <v>21284.3701784</v>
      </c>
      <c r="L116" s="106">
        <f t="shared" si="43"/>
        <v>5.2699999999999997E-2</v>
      </c>
      <c r="M116" s="108">
        <f>SUM(M111:M115)</f>
        <v>21497.213880184001</v>
      </c>
      <c r="N116" s="106">
        <f t="shared" si="44"/>
        <v>5.2699999999999997E-2</v>
      </c>
      <c r="O116" s="108">
        <f>SUM(O111:O115)</f>
        <v>21712.186018985842</v>
      </c>
      <c r="P116" s="106">
        <f t="shared" si="45"/>
        <v>5.2700000000000004E-2</v>
      </c>
      <c r="Q116" s="108">
        <f>SUM(Q111:Q115)</f>
        <v>21929.3078791757</v>
      </c>
      <c r="R116" s="106">
        <f t="shared" si="46"/>
        <v>5.2699999999999997E-2</v>
      </c>
      <c r="S116" s="108">
        <f>SUM(S111:S115)</f>
        <v>22148.600957967457</v>
      </c>
      <c r="T116" s="106">
        <f t="shared" si="47"/>
        <v>5.2700000000000004E-2</v>
      </c>
      <c r="U116" s="108">
        <f>SUM(U111:U115)</f>
        <v>22370.086967547137</v>
      </c>
      <c r="V116" s="106">
        <f t="shared" si="48"/>
        <v>5.2700000000000004E-2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402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77"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39.6640625" style="5" customWidth="1"/>
    <col min="3" max="3" width="20" style="5" customWidth="1"/>
    <col min="4" max="4" width="8.6640625" style="5" customWidth="1"/>
    <col min="5" max="5" width="13.5546875" style="5" customWidth="1"/>
    <col min="6" max="6" width="8.6640625" style="5" customWidth="1"/>
    <col min="7" max="7" width="13.8867187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391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Chic Fil A BBC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/>
      <c r="D8" s="38"/>
      <c r="E8" s="134">
        <v>250</v>
      </c>
      <c r="F8" s="38"/>
      <c r="G8" s="134">
        <f>+E8</f>
        <v>250</v>
      </c>
      <c r="H8" s="38"/>
      <c r="I8" s="134">
        <f>+G8</f>
        <v>250</v>
      </c>
      <c r="J8" s="38"/>
      <c r="K8" s="134">
        <f>+I8</f>
        <v>250</v>
      </c>
      <c r="L8" s="38"/>
      <c r="M8" s="134">
        <f>+K8</f>
        <v>250</v>
      </c>
      <c r="N8" s="38"/>
      <c r="O8" s="134">
        <f>+M8</f>
        <v>250</v>
      </c>
      <c r="P8" s="38"/>
      <c r="Q8" s="134">
        <f>+O8</f>
        <v>250</v>
      </c>
      <c r="R8" s="38"/>
      <c r="S8" s="134">
        <f>+Q8</f>
        <v>250</v>
      </c>
      <c r="T8" s="38"/>
      <c r="U8" s="134">
        <f>+S8</f>
        <v>250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247">
        <v>396.66666666666669</v>
      </c>
      <c r="F10" s="248"/>
      <c r="G10" s="247">
        <v>402.58706467661688</v>
      </c>
      <c r="H10" s="248"/>
      <c r="I10" s="247">
        <v>408.60594059405946</v>
      </c>
      <c r="J10" s="248"/>
      <c r="K10" s="247">
        <v>414.7249655172414</v>
      </c>
      <c r="L10" s="248"/>
      <c r="M10" s="247">
        <v>420.94584000000003</v>
      </c>
      <c r="N10" s="248"/>
      <c r="O10" s="247">
        <v>427.27029457170732</v>
      </c>
      <c r="P10" s="248"/>
      <c r="Q10" s="247">
        <v>433.70009026671852</v>
      </c>
      <c r="R10" s="248"/>
      <c r="S10" s="247">
        <v>440.23701916349216</v>
      </c>
      <c r="T10" s="248"/>
      <c r="U10" s="247">
        <v>446.88290493355652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>
        <v>6</v>
      </c>
      <c r="F12" s="38"/>
      <c r="G12" s="135">
        <v>6.03</v>
      </c>
      <c r="H12" s="38"/>
      <c r="I12" s="135">
        <v>6.06</v>
      </c>
      <c r="J12" s="38"/>
      <c r="K12" s="135">
        <v>6.09</v>
      </c>
      <c r="L12" s="38"/>
      <c r="M12" s="135">
        <v>6.12</v>
      </c>
      <c r="N12" s="38"/>
      <c r="O12" s="135">
        <v>6.15</v>
      </c>
      <c r="P12" s="38"/>
      <c r="Q12" s="135">
        <v>6.18</v>
      </c>
      <c r="R12" s="38"/>
      <c r="S12" s="135">
        <v>6.21</v>
      </c>
      <c r="T12" s="38"/>
      <c r="U12" s="135">
        <v>6.24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f>C12*C10*C8</f>
        <v>0</v>
      </c>
      <c r="D14" s="38"/>
      <c r="E14" s="150">
        <v>595000</v>
      </c>
      <c r="F14" s="38"/>
      <c r="G14" s="150">
        <f>+E14*1.02</f>
        <v>606900</v>
      </c>
      <c r="H14" s="38"/>
      <c r="I14" s="150">
        <f>+G14*1.02</f>
        <v>619038</v>
      </c>
      <c r="J14" s="38"/>
      <c r="K14" s="150">
        <f>+I14*1.02</f>
        <v>631418.76</v>
      </c>
      <c r="L14" s="38"/>
      <c r="M14" s="150">
        <f>+K14*1.02</f>
        <v>644047.13520000002</v>
      </c>
      <c r="N14" s="38"/>
      <c r="O14" s="150">
        <f>+M14*1.02</f>
        <v>656928.07790400006</v>
      </c>
      <c r="P14" s="38"/>
      <c r="Q14" s="150">
        <f>+O14*1.02</f>
        <v>670066.63946208009</v>
      </c>
      <c r="R14" s="38"/>
      <c r="S14" s="150">
        <f>+Q14*1.02</f>
        <v>683467.97225132165</v>
      </c>
      <c r="T14" s="38"/>
      <c r="U14" s="150">
        <f>+S14*1.02</f>
        <v>697137.33169634815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278043.49999999994</v>
      </c>
      <c r="F19" s="103">
        <f>IFERROR(E19/E$28,0)</f>
        <v>0.46729999999999988</v>
      </c>
      <c r="G19" s="246">
        <v>283604.36999999994</v>
      </c>
      <c r="H19" s="103">
        <f>IFERROR(G19/G$28,0)</f>
        <v>0.46729999999999988</v>
      </c>
      <c r="I19" s="246">
        <v>289276.45739999996</v>
      </c>
      <c r="J19" s="103">
        <f>IFERROR(I19/I$28,0)</f>
        <v>0.46729999999999994</v>
      </c>
      <c r="K19" s="246">
        <v>295061.98654799996</v>
      </c>
      <c r="L19" s="103">
        <f>IFERROR(K19/K$28,0)</f>
        <v>0.46729999999999994</v>
      </c>
      <c r="M19" s="246">
        <v>300963.22627895995</v>
      </c>
      <c r="N19" s="103">
        <f>IFERROR(M19/M$28,0)</f>
        <v>0.46729999999999988</v>
      </c>
      <c r="O19" s="246">
        <v>306982.49080453918</v>
      </c>
      <c r="P19" s="103">
        <f>IFERROR(O19/O$28,0)</f>
        <v>0.46729999999999994</v>
      </c>
      <c r="Q19" s="246">
        <v>313122.14062063</v>
      </c>
      <c r="R19" s="103">
        <f>IFERROR(Q19/Q$28,0)</f>
        <v>0.46729999999999999</v>
      </c>
      <c r="S19" s="246">
        <v>319384.58343304257</v>
      </c>
      <c r="T19" s="103">
        <f>IFERROR(S19/S$28,0)</f>
        <v>0.46729999999999994</v>
      </c>
      <c r="U19" s="246">
        <v>325772.27510170348</v>
      </c>
      <c r="V19" s="103">
        <f>IFERROR(U19/U$28,0)</f>
        <v>0.46729999999999999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316956.50000000006</v>
      </c>
      <c r="F20" s="103">
        <f>IFERROR(E20/E$28,0)</f>
        <v>0.53270000000000006</v>
      </c>
      <c r="G20" s="136">
        <v>323295.63000000006</v>
      </c>
      <c r="H20" s="103">
        <f>IFERROR(G20/G$28,0)</f>
        <v>0.53270000000000006</v>
      </c>
      <c r="I20" s="136">
        <v>329761.54260000004</v>
      </c>
      <c r="J20" s="103">
        <f>IFERROR(I20/I$28,0)</f>
        <v>0.53270000000000006</v>
      </c>
      <c r="K20" s="136">
        <v>336356.77345200005</v>
      </c>
      <c r="L20" s="103">
        <f>IFERROR(K20/K$28,0)</f>
        <v>0.53270000000000006</v>
      </c>
      <c r="M20" s="136">
        <v>343083.90892104007</v>
      </c>
      <c r="N20" s="103">
        <f>IFERROR(M20/M$28,0)</f>
        <v>0.53270000000000006</v>
      </c>
      <c r="O20" s="136">
        <v>349945.58709946088</v>
      </c>
      <c r="P20" s="103">
        <f>IFERROR(O20/O$28,0)</f>
        <v>0.53270000000000006</v>
      </c>
      <c r="Q20" s="136">
        <v>356944.49884145008</v>
      </c>
      <c r="R20" s="103">
        <f>IFERROR(Q20/Q$28,0)</f>
        <v>0.53270000000000006</v>
      </c>
      <c r="S20" s="136">
        <v>364083.38881827908</v>
      </c>
      <c r="T20" s="103">
        <f>IFERROR(S20/S$28,0)</f>
        <v>0.53270000000000006</v>
      </c>
      <c r="U20" s="136">
        <v>371365.05659464467</v>
      </c>
      <c r="V20" s="103">
        <f>IFERROR(U20/U$28,0)</f>
        <v>0.53270000000000006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595000</v>
      </c>
      <c r="F28" s="106">
        <f t="shared" si="1"/>
        <v>1</v>
      </c>
      <c r="G28" s="105">
        <f>SUM(G19:G27)</f>
        <v>606900</v>
      </c>
      <c r="H28" s="106">
        <f t="shared" si="2"/>
        <v>1</v>
      </c>
      <c r="I28" s="105">
        <f>SUM(I19:I27)</f>
        <v>619038</v>
      </c>
      <c r="J28" s="106">
        <f t="shared" si="3"/>
        <v>1</v>
      </c>
      <c r="K28" s="105">
        <f>SUM(K19:K27)</f>
        <v>631418.76</v>
      </c>
      <c r="L28" s="106">
        <f t="shared" si="4"/>
        <v>1</v>
      </c>
      <c r="M28" s="105">
        <f>SUM(M19:M27)</f>
        <v>644047.13520000002</v>
      </c>
      <c r="N28" s="106">
        <f t="shared" si="5"/>
        <v>1</v>
      </c>
      <c r="O28" s="105">
        <f>SUM(O19:O27)</f>
        <v>656928.07790400006</v>
      </c>
      <c r="P28" s="106">
        <f t="shared" si="6"/>
        <v>1</v>
      </c>
      <c r="Q28" s="105">
        <f>SUM(Q19:Q27)</f>
        <v>670066.63946208009</v>
      </c>
      <c r="R28" s="106">
        <f t="shared" si="7"/>
        <v>1</v>
      </c>
      <c r="S28" s="105">
        <f>SUM(S19:S27)</f>
        <v>683467.97225132165</v>
      </c>
      <c r="T28" s="106">
        <f t="shared" si="8"/>
        <v>1</v>
      </c>
      <c r="U28" s="105">
        <f>SUM(U19:U27)</f>
        <v>697137.33169634815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203490.00000000003</v>
      </c>
      <c r="F31" s="103">
        <f>IFERROR(E31/E$28,0)</f>
        <v>0.34200000000000003</v>
      </c>
      <c r="G31" s="216">
        <v>207559.80000000002</v>
      </c>
      <c r="H31" s="103">
        <f>IFERROR(G31/G$28,0)</f>
        <v>0.34200000000000003</v>
      </c>
      <c r="I31" s="216">
        <v>211710.99600000001</v>
      </c>
      <c r="J31" s="103">
        <f>IFERROR(I31/I$28,0)</f>
        <v>0.34200000000000003</v>
      </c>
      <c r="K31" s="216">
        <v>215945.21592000002</v>
      </c>
      <c r="L31" s="103">
        <f>IFERROR(K31/K$28,0)</f>
        <v>0.34200000000000003</v>
      </c>
      <c r="M31" s="216">
        <v>220264.12023840004</v>
      </c>
      <c r="N31" s="103">
        <f>IFERROR(M31/M$28,0)</f>
        <v>0.34200000000000003</v>
      </c>
      <c r="O31" s="216">
        <v>224669.40264316802</v>
      </c>
      <c r="P31" s="103">
        <f>IFERROR(O31/O$28,0)</f>
        <v>0.34200000000000003</v>
      </c>
      <c r="Q31" s="216">
        <v>229162.79069603141</v>
      </c>
      <c r="R31" s="103">
        <f>IFERROR(Q31/Q$28,0)</f>
        <v>0.34200000000000003</v>
      </c>
      <c r="S31" s="216">
        <v>233746.04650995202</v>
      </c>
      <c r="T31" s="103">
        <f>IFERROR(S31/S$28,0)</f>
        <v>0.34200000000000003</v>
      </c>
      <c r="U31" s="216">
        <v>238420.96744015109</v>
      </c>
      <c r="V31" s="103">
        <f>IFERROR(U31/U$28,0)</f>
        <v>0.34200000000000003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203490.00000000003</v>
      </c>
      <c r="F33" s="106">
        <f>IFERROR(E33/E$28,0)</f>
        <v>0.34200000000000003</v>
      </c>
      <c r="G33" s="105">
        <f>SUM(G31:G32)</f>
        <v>207559.80000000002</v>
      </c>
      <c r="H33" s="106">
        <f>IFERROR(G33/G$28,0)</f>
        <v>0.34200000000000003</v>
      </c>
      <c r="I33" s="105">
        <f>SUM(I31:I32)</f>
        <v>211710.99600000001</v>
      </c>
      <c r="J33" s="106">
        <f>IFERROR(I33/I$28,0)</f>
        <v>0.34200000000000003</v>
      </c>
      <c r="K33" s="105">
        <f>SUM(K31:K32)</f>
        <v>215945.21592000002</v>
      </c>
      <c r="L33" s="106">
        <f>IFERROR(K33/K$28,0)</f>
        <v>0.34200000000000003</v>
      </c>
      <c r="M33" s="105">
        <f>SUM(M31:M32)</f>
        <v>220264.12023840004</v>
      </c>
      <c r="N33" s="106">
        <f>IFERROR(M33/M$28,0)</f>
        <v>0.34200000000000003</v>
      </c>
      <c r="O33" s="105">
        <f>SUM(O31:O32)</f>
        <v>224669.40264316802</v>
      </c>
      <c r="P33" s="106">
        <f>IFERROR(O33/O$28,0)</f>
        <v>0.34200000000000003</v>
      </c>
      <c r="Q33" s="105">
        <f>SUM(Q31:Q32)</f>
        <v>229162.79069603141</v>
      </c>
      <c r="R33" s="106">
        <f>IFERROR(Q33/Q$28,0)</f>
        <v>0.34200000000000003</v>
      </c>
      <c r="S33" s="105">
        <f>SUM(S31:S32)</f>
        <v>233746.04650995202</v>
      </c>
      <c r="T33" s="106">
        <f>IFERROR(S33/S$28,0)</f>
        <v>0.34200000000000003</v>
      </c>
      <c r="U33" s="105">
        <f>SUM(U31:U32)</f>
        <v>238420.96744015109</v>
      </c>
      <c r="V33" s="106">
        <f>IFERROR(U33/U$28,0)</f>
        <v>0.34200000000000003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>
        <v>56735.649999999994</v>
      </c>
      <c r="F36" s="103">
        <f t="shared" ref="F36:F46" si="11">IFERROR(E36/E$28,0)</f>
        <v>9.5354033613445369E-2</v>
      </c>
      <c r="G36" s="216">
        <v>58154.041249999987</v>
      </c>
      <c r="H36" s="103">
        <f t="shared" ref="H36:H46" si="12">IFERROR(G36/G$28,0)</f>
        <v>9.5821455346844595E-2</v>
      </c>
      <c r="I36" s="216">
        <v>59607.89228124998</v>
      </c>
      <c r="J36" s="103">
        <f t="shared" ref="J36:J46" si="13">IFERROR(I36/I$28,0)</f>
        <v>9.629116836325069E-2</v>
      </c>
      <c r="K36" s="216">
        <v>61098.089588281226</v>
      </c>
      <c r="L36" s="103">
        <f t="shared" ref="L36:L46" si="14">IFERROR(K36/K$28,0)</f>
        <v>9.6763183894443092E-2</v>
      </c>
      <c r="M36" s="216">
        <v>62625.541827988251</v>
      </c>
      <c r="N36" s="103">
        <f t="shared" ref="N36:N46" si="15">IFERROR(M36/M$28,0)</f>
        <v>9.7237513227258973E-2</v>
      </c>
      <c r="O36" s="216">
        <v>64191.180373687952</v>
      </c>
      <c r="P36" s="103">
        <f t="shared" ref="P36:P46" si="16">IFERROR(O36/O$28,0)</f>
        <v>9.7714167703863167E-2</v>
      </c>
      <c r="Q36" s="216">
        <v>65795.95988303014</v>
      </c>
      <c r="R36" s="103">
        <f t="shared" ref="R36:R46" si="17">IFERROR(Q36/Q$28,0)</f>
        <v>9.819315872201935E-2</v>
      </c>
      <c r="S36" s="216">
        <v>67440.858880105894</v>
      </c>
      <c r="T36" s="103">
        <f t="shared" ref="T36:T46" si="18">IFERROR(S36/S$28,0)</f>
        <v>9.8674497735362576E-2</v>
      </c>
      <c r="U36" s="216">
        <v>69126.880352108536</v>
      </c>
      <c r="V36" s="103">
        <f t="shared" ref="V36:V46" si="19">IFERROR(U36/U$28,0)</f>
        <v>9.915819625367317E-2</v>
      </c>
    </row>
    <row r="37" spans="1:22" ht="12.75" customHeight="1" x14ac:dyDescent="0.3">
      <c r="A37" s="38" t="s">
        <v>23</v>
      </c>
      <c r="B37" s="50"/>
      <c r="C37" s="216"/>
      <c r="D37" s="103">
        <f t="shared" si="10"/>
        <v>0</v>
      </c>
      <c r="E37" s="216">
        <v>119488.84800000001</v>
      </c>
      <c r="F37" s="103">
        <f t="shared" si="11"/>
        <v>0.20082159327731094</v>
      </c>
      <c r="G37" s="216">
        <v>123670.95768000001</v>
      </c>
      <c r="H37" s="103">
        <f t="shared" si="12"/>
        <v>0.20377485200197729</v>
      </c>
      <c r="I37" s="216">
        <v>127628.42832576</v>
      </c>
      <c r="J37" s="103">
        <f t="shared" si="13"/>
        <v>0.20617220320200053</v>
      </c>
      <c r="K37" s="216">
        <v>130819.13903390399</v>
      </c>
      <c r="L37" s="103">
        <f t="shared" si="14"/>
        <v>0.20718285125691227</v>
      </c>
      <c r="M37" s="216">
        <v>134089.61750975158</v>
      </c>
      <c r="N37" s="103">
        <f t="shared" si="15"/>
        <v>0.20819845346895594</v>
      </c>
      <c r="O37" s="216">
        <v>137441.85794749536</v>
      </c>
      <c r="P37" s="103">
        <f t="shared" si="16"/>
        <v>0.20921903412321549</v>
      </c>
      <c r="Q37" s="216">
        <v>140877.90439618274</v>
      </c>
      <c r="R37" s="103">
        <f t="shared" si="17"/>
        <v>0.21024461762381949</v>
      </c>
      <c r="S37" s="216">
        <v>144399.85200608728</v>
      </c>
      <c r="T37" s="103">
        <f t="shared" si="18"/>
        <v>0.21127522849452446</v>
      </c>
      <c r="U37" s="216">
        <v>148009.84830623947</v>
      </c>
      <c r="V37" s="103">
        <f t="shared" si="19"/>
        <v>0.21231089137930151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0</v>
      </c>
      <c r="F38" s="103">
        <f t="shared" si="11"/>
        <v>0</v>
      </c>
      <c r="G38" s="216">
        <v>0</v>
      </c>
      <c r="H38" s="103">
        <f t="shared" si="12"/>
        <v>0</v>
      </c>
      <c r="I38" s="216">
        <v>0</v>
      </c>
      <c r="J38" s="103">
        <f t="shared" si="13"/>
        <v>0</v>
      </c>
      <c r="K38" s="216">
        <v>0</v>
      </c>
      <c r="L38" s="103">
        <f t="shared" si="14"/>
        <v>0</v>
      </c>
      <c r="M38" s="216">
        <v>0</v>
      </c>
      <c r="N38" s="103">
        <f t="shared" si="15"/>
        <v>0</v>
      </c>
      <c r="O38" s="216">
        <v>0</v>
      </c>
      <c r="P38" s="103">
        <f t="shared" si="16"/>
        <v>0</v>
      </c>
      <c r="Q38" s="216">
        <v>0</v>
      </c>
      <c r="R38" s="103">
        <f t="shared" si="17"/>
        <v>0</v>
      </c>
      <c r="S38" s="216">
        <v>0</v>
      </c>
      <c r="T38" s="103">
        <f t="shared" si="18"/>
        <v>0</v>
      </c>
      <c r="U38" s="216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0</v>
      </c>
      <c r="F39" s="103">
        <f t="shared" si="11"/>
        <v>0</v>
      </c>
      <c r="G39" s="216">
        <v>0</v>
      </c>
      <c r="H39" s="103">
        <f t="shared" si="12"/>
        <v>0</v>
      </c>
      <c r="I39" s="216">
        <v>0</v>
      </c>
      <c r="J39" s="103">
        <f t="shared" si="13"/>
        <v>0</v>
      </c>
      <c r="K39" s="216">
        <v>0</v>
      </c>
      <c r="L39" s="103">
        <f t="shared" si="14"/>
        <v>0</v>
      </c>
      <c r="M39" s="216">
        <v>0</v>
      </c>
      <c r="N39" s="103">
        <f t="shared" si="15"/>
        <v>0</v>
      </c>
      <c r="O39" s="216">
        <v>0</v>
      </c>
      <c r="P39" s="103">
        <f t="shared" si="16"/>
        <v>0</v>
      </c>
      <c r="Q39" s="216">
        <v>0</v>
      </c>
      <c r="R39" s="103">
        <f t="shared" si="17"/>
        <v>0</v>
      </c>
      <c r="S39" s="216">
        <v>0</v>
      </c>
      <c r="T39" s="103">
        <f t="shared" si="18"/>
        <v>0</v>
      </c>
      <c r="U39" s="21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/>
      <c r="D40" s="103">
        <f t="shared" si="10"/>
        <v>0</v>
      </c>
      <c r="E40" s="216">
        <v>7035.2205999999996</v>
      </c>
      <c r="F40" s="103">
        <f t="shared" si="11"/>
        <v>1.1823900168067227E-2</v>
      </c>
      <c r="G40" s="216">
        <v>7211.1011149999986</v>
      </c>
      <c r="H40" s="103">
        <f t="shared" si="12"/>
        <v>1.1881860463008731E-2</v>
      </c>
      <c r="I40" s="216">
        <v>7391.3786428749972</v>
      </c>
      <c r="J40" s="103">
        <f t="shared" si="13"/>
        <v>1.1940104877043086E-2</v>
      </c>
      <c r="K40" s="216">
        <v>7576.1631089468719</v>
      </c>
      <c r="L40" s="103">
        <f t="shared" si="14"/>
        <v>1.1998634802910942E-2</v>
      </c>
      <c r="M40" s="216">
        <v>7765.5671866705434</v>
      </c>
      <c r="N40" s="103">
        <f t="shared" si="15"/>
        <v>1.2057451640180114E-2</v>
      </c>
      <c r="O40" s="216">
        <v>7959.7063663373056</v>
      </c>
      <c r="P40" s="103">
        <f t="shared" si="16"/>
        <v>1.2116556795279032E-2</v>
      </c>
      <c r="Q40" s="216">
        <v>8158.6990254957373</v>
      </c>
      <c r="R40" s="103">
        <f t="shared" si="17"/>
        <v>1.2175951681530399E-2</v>
      </c>
      <c r="S40" s="216">
        <v>8362.6665011331315</v>
      </c>
      <c r="T40" s="103">
        <f t="shared" si="18"/>
        <v>1.223563771918496E-2</v>
      </c>
      <c r="U40" s="216">
        <v>8571.7331636614581</v>
      </c>
      <c r="V40" s="103">
        <f t="shared" si="19"/>
        <v>1.2295616335455471E-2</v>
      </c>
    </row>
    <row r="41" spans="1:22" ht="12.75" customHeight="1" x14ac:dyDescent="0.3">
      <c r="A41" s="38" t="s">
        <v>26</v>
      </c>
      <c r="B41" s="50"/>
      <c r="C41" s="216"/>
      <c r="D41" s="103">
        <f t="shared" si="10"/>
        <v>0</v>
      </c>
      <c r="E41" s="216">
        <v>14816.617152000001</v>
      </c>
      <c r="F41" s="103">
        <f t="shared" si="11"/>
        <v>2.4901877566386555E-2</v>
      </c>
      <c r="G41" s="216">
        <v>15335.19875232</v>
      </c>
      <c r="H41" s="103">
        <f t="shared" si="12"/>
        <v>2.5268081648245181E-2</v>
      </c>
      <c r="I41" s="216">
        <v>15825.925112394239</v>
      </c>
      <c r="J41" s="103">
        <f t="shared" si="13"/>
        <v>2.5565353197048064E-2</v>
      </c>
      <c r="K41" s="216">
        <v>16221.573240204096</v>
      </c>
      <c r="L41" s="103">
        <f t="shared" si="14"/>
        <v>2.5690673555857125E-2</v>
      </c>
      <c r="M41" s="216">
        <v>16627.112571209196</v>
      </c>
      <c r="N41" s="103">
        <f t="shared" si="15"/>
        <v>2.5816608230150539E-2</v>
      </c>
      <c r="O41" s="216">
        <v>17042.790385489425</v>
      </c>
      <c r="P41" s="103">
        <f t="shared" si="16"/>
        <v>2.5943160231278722E-2</v>
      </c>
      <c r="Q41" s="216">
        <v>17468.860145126659</v>
      </c>
      <c r="R41" s="103">
        <f t="shared" si="17"/>
        <v>2.6070332585353614E-2</v>
      </c>
      <c r="S41" s="216">
        <v>17905.581648754822</v>
      </c>
      <c r="T41" s="103">
        <f t="shared" si="18"/>
        <v>2.6198128333321032E-2</v>
      </c>
      <c r="U41" s="216">
        <v>18353.221189973694</v>
      </c>
      <c r="V41" s="103">
        <f t="shared" si="19"/>
        <v>2.6326550531033388E-2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/>
      <c r="D45" s="103">
        <f t="shared" si="10"/>
        <v>0</v>
      </c>
      <c r="E45" s="219">
        <v>16565.102812000001</v>
      </c>
      <c r="F45" s="103">
        <f t="shared" si="11"/>
        <v>2.7840508927731093E-2</v>
      </c>
      <c r="G45" s="219">
        <v>17091.549899419999</v>
      </c>
      <c r="H45" s="103">
        <f t="shared" si="12"/>
        <v>2.8162052890789255E-2</v>
      </c>
      <c r="I45" s="219">
        <v>17600.214137058938</v>
      </c>
      <c r="J45" s="103">
        <f t="shared" si="13"/>
        <v>2.8431556927133613E-2</v>
      </c>
      <c r="K45" s="219">
        <v>18040.219490485411</v>
      </c>
      <c r="L45" s="103">
        <f t="shared" si="14"/>
        <v>2.8570927304227407E-2</v>
      </c>
      <c r="M45" s="219">
        <v>18491.224977747544</v>
      </c>
      <c r="N45" s="103">
        <f t="shared" si="15"/>
        <v>2.8710980869444201E-2</v>
      </c>
      <c r="O45" s="219">
        <v>18953.505602191231</v>
      </c>
      <c r="P45" s="103">
        <f t="shared" si="16"/>
        <v>2.8851720971745397E-2</v>
      </c>
      <c r="Q45" s="219">
        <v>19427.343242246014</v>
      </c>
      <c r="R45" s="103">
        <f t="shared" si="17"/>
        <v>2.8993150976508855E-2</v>
      </c>
      <c r="S45" s="219">
        <v>19913.02682330216</v>
      </c>
      <c r="T45" s="103">
        <f t="shared" si="18"/>
        <v>2.9135274265609384E-2</v>
      </c>
      <c r="U45" s="219">
        <v>20410.852493884711</v>
      </c>
      <c r="V45" s="103">
        <f t="shared" si="19"/>
        <v>2.9278094237499618E-2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214641.43856400001</v>
      </c>
      <c r="F46" s="106">
        <f t="shared" si="11"/>
        <v>0.36074191355294122</v>
      </c>
      <c r="G46" s="105">
        <f>SUM(G36:G45)</f>
        <v>221462.84869673999</v>
      </c>
      <c r="H46" s="106">
        <f t="shared" si="12"/>
        <v>0.36490830235086502</v>
      </c>
      <c r="I46" s="105">
        <f>SUM(I36:I45)</f>
        <v>228053.83849933816</v>
      </c>
      <c r="J46" s="106">
        <f t="shared" si="13"/>
        <v>0.368400386566476</v>
      </c>
      <c r="K46" s="105">
        <f>SUM(K36:K45)</f>
        <v>233755.1844618216</v>
      </c>
      <c r="L46" s="106">
        <f t="shared" si="14"/>
        <v>0.37020627081435081</v>
      </c>
      <c r="M46" s="105">
        <f>SUM(M36:M45)</f>
        <v>239599.06407336713</v>
      </c>
      <c r="N46" s="106">
        <f t="shared" si="15"/>
        <v>0.37202100743598981</v>
      </c>
      <c r="O46" s="105">
        <f>SUM(O36:O45)</f>
        <v>245589.04067520125</v>
      </c>
      <c r="P46" s="106">
        <f t="shared" si="16"/>
        <v>0.3738446398253818</v>
      </c>
      <c r="Q46" s="105">
        <f>SUM(Q36:Q45)</f>
        <v>251728.76669208129</v>
      </c>
      <c r="R46" s="106">
        <f t="shared" si="17"/>
        <v>0.37567721158923167</v>
      </c>
      <c r="S46" s="105">
        <f>SUM(S36:S45)</f>
        <v>258021.98585938328</v>
      </c>
      <c r="T46" s="106">
        <f t="shared" si="18"/>
        <v>0.37751876654800237</v>
      </c>
      <c r="U46" s="105">
        <f>SUM(U36:U45)</f>
        <v>264472.53550586791</v>
      </c>
      <c r="V46" s="106">
        <f t="shared" si="19"/>
        <v>0.37936934873696321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416.50000000000006</v>
      </c>
      <c r="F54" s="103">
        <f t="shared" si="21"/>
        <v>7.000000000000001E-4</v>
      </c>
      <c r="G54" s="216">
        <v>424.82999999999993</v>
      </c>
      <c r="H54" s="103">
        <f t="shared" si="22"/>
        <v>6.9999999999999988E-4</v>
      </c>
      <c r="I54" s="216">
        <v>433.32660000000004</v>
      </c>
      <c r="J54" s="103">
        <f t="shared" si="23"/>
        <v>7.000000000000001E-4</v>
      </c>
      <c r="K54" s="216">
        <v>441.993132</v>
      </c>
      <c r="L54" s="103">
        <f t="shared" si="24"/>
        <v>6.9999999999999999E-4</v>
      </c>
      <c r="M54" s="216">
        <v>450.83299464000004</v>
      </c>
      <c r="N54" s="103">
        <f t="shared" si="25"/>
        <v>6.9999999999999999E-4</v>
      </c>
      <c r="O54" s="216">
        <v>459.8496545328</v>
      </c>
      <c r="P54" s="103">
        <f t="shared" si="26"/>
        <v>6.9999999999999988E-4</v>
      </c>
      <c r="Q54" s="216">
        <v>469.04664762345607</v>
      </c>
      <c r="R54" s="103">
        <f t="shared" si="27"/>
        <v>6.9999999999999999E-4</v>
      </c>
      <c r="S54" s="216">
        <v>478.42758057592516</v>
      </c>
      <c r="T54" s="103">
        <f t="shared" si="28"/>
        <v>6.9999999999999999E-4</v>
      </c>
      <c r="U54" s="216">
        <v>487.99613218744366</v>
      </c>
      <c r="V54" s="103">
        <f t="shared" si="29"/>
        <v>6.9999999999999999E-4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59500</v>
      </c>
      <c r="F55" s="103">
        <f t="shared" si="21"/>
        <v>0.1</v>
      </c>
      <c r="G55" s="216">
        <v>60690</v>
      </c>
      <c r="H55" s="103">
        <f t="shared" si="22"/>
        <v>0.1</v>
      </c>
      <c r="I55" s="216">
        <v>61903.8</v>
      </c>
      <c r="J55" s="103">
        <f t="shared" si="23"/>
        <v>0.1</v>
      </c>
      <c r="K55" s="216">
        <v>63141.876000000004</v>
      </c>
      <c r="L55" s="103">
        <f t="shared" si="24"/>
        <v>0.1</v>
      </c>
      <c r="M55" s="216">
        <v>64404.713520000005</v>
      </c>
      <c r="N55" s="103">
        <f t="shared" si="25"/>
        <v>0.1</v>
      </c>
      <c r="O55" s="216">
        <v>65692.807790400009</v>
      </c>
      <c r="P55" s="103">
        <f t="shared" si="26"/>
        <v>0.1</v>
      </c>
      <c r="Q55" s="216">
        <v>67006.663946208006</v>
      </c>
      <c r="R55" s="103">
        <f t="shared" si="27"/>
        <v>9.9999999999999992E-2</v>
      </c>
      <c r="S55" s="216">
        <v>68346.797225132163</v>
      </c>
      <c r="T55" s="103">
        <f t="shared" si="28"/>
        <v>9.9999999999999992E-2</v>
      </c>
      <c r="U55" s="216">
        <v>69713.733169634812</v>
      </c>
      <c r="V55" s="103">
        <f t="shared" si="29"/>
        <v>9.9999999999999992E-2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303.45000000000005</v>
      </c>
      <c r="F56" s="103">
        <f t="shared" si="21"/>
        <v>5.1000000000000004E-4</v>
      </c>
      <c r="G56" s="216">
        <v>309.51900000000001</v>
      </c>
      <c r="H56" s="103">
        <f t="shared" si="22"/>
        <v>5.1000000000000004E-4</v>
      </c>
      <c r="I56" s="216">
        <v>315.70938000000001</v>
      </c>
      <c r="J56" s="103">
        <f t="shared" si="23"/>
        <v>5.1000000000000004E-4</v>
      </c>
      <c r="K56" s="216">
        <v>322.02356760000004</v>
      </c>
      <c r="L56" s="103">
        <f t="shared" si="24"/>
        <v>5.1000000000000004E-4</v>
      </c>
      <c r="M56" s="216">
        <v>328.46403895200001</v>
      </c>
      <c r="N56" s="103">
        <f t="shared" si="25"/>
        <v>5.1000000000000004E-4</v>
      </c>
      <c r="O56" s="216">
        <v>335.03331973104008</v>
      </c>
      <c r="P56" s="103">
        <f t="shared" si="26"/>
        <v>5.1000000000000004E-4</v>
      </c>
      <c r="Q56" s="216">
        <v>341.73398612566086</v>
      </c>
      <c r="R56" s="103">
        <f t="shared" si="27"/>
        <v>5.1000000000000004E-4</v>
      </c>
      <c r="S56" s="216">
        <v>348.56866584817408</v>
      </c>
      <c r="T56" s="103">
        <f t="shared" si="28"/>
        <v>5.1000000000000004E-4</v>
      </c>
      <c r="U56" s="216">
        <v>355.54003916513756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29750</v>
      </c>
      <c r="F59" s="103">
        <f t="shared" si="21"/>
        <v>0.05</v>
      </c>
      <c r="G59" s="216">
        <v>30345</v>
      </c>
      <c r="H59" s="103">
        <f t="shared" si="22"/>
        <v>0.05</v>
      </c>
      <c r="I59" s="216">
        <v>30951.9</v>
      </c>
      <c r="J59" s="103">
        <f t="shared" si="23"/>
        <v>0.05</v>
      </c>
      <c r="K59" s="216">
        <v>31570.938000000002</v>
      </c>
      <c r="L59" s="103">
        <f t="shared" si="24"/>
        <v>0.05</v>
      </c>
      <c r="M59" s="216">
        <v>32202.356760000002</v>
      </c>
      <c r="N59" s="103">
        <f t="shared" si="25"/>
        <v>0.05</v>
      </c>
      <c r="O59" s="216">
        <v>32846.403895200005</v>
      </c>
      <c r="P59" s="103">
        <f t="shared" si="26"/>
        <v>0.05</v>
      </c>
      <c r="Q59" s="216">
        <v>33503.331973104003</v>
      </c>
      <c r="R59" s="103">
        <f t="shared" si="27"/>
        <v>4.9999999999999996E-2</v>
      </c>
      <c r="S59" s="216">
        <v>34173.398612566081</v>
      </c>
      <c r="T59" s="103">
        <f t="shared" si="28"/>
        <v>4.9999999999999996E-2</v>
      </c>
      <c r="U59" s="216">
        <v>34856.866584817406</v>
      </c>
      <c r="V59" s="103">
        <f t="shared" si="29"/>
        <v>4.9999999999999996E-2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5077.7994828599685</v>
      </c>
      <c r="F63" s="103">
        <f t="shared" si="21"/>
        <v>8.5341167779159136E-3</v>
      </c>
      <c r="G63" s="216">
        <v>5669.3498097780002</v>
      </c>
      <c r="H63" s="103">
        <f t="shared" si="22"/>
        <v>9.3414892235590703E-3</v>
      </c>
      <c r="I63" s="216">
        <v>5559.2906315541049</v>
      </c>
      <c r="J63" s="103">
        <f t="shared" si="23"/>
        <v>8.9805321023169894E-3</v>
      </c>
      <c r="K63" s="216">
        <v>5639.0270030890779</v>
      </c>
      <c r="L63" s="103">
        <f t="shared" si="24"/>
        <v>8.9307245212180229E-3</v>
      </c>
      <c r="M63" s="216">
        <v>5720.1591499338829</v>
      </c>
      <c r="N63" s="103">
        <f t="shared" si="25"/>
        <v>8.8815846501010612E-3</v>
      </c>
      <c r="O63" s="216">
        <v>5802.0655879978221</v>
      </c>
      <c r="P63" s="103">
        <f t="shared" si="26"/>
        <v>8.8321169137874859E-3</v>
      </c>
      <c r="Q63" s="216">
        <v>5885.4063789417251</v>
      </c>
      <c r="R63" s="103">
        <f t="shared" si="27"/>
        <v>8.7833150202290995E-3</v>
      </c>
      <c r="S63" s="216">
        <v>5969.878760428739</v>
      </c>
      <c r="T63" s="103">
        <f t="shared" si="28"/>
        <v>8.7346869243399208E-3</v>
      </c>
      <c r="U63" s="216">
        <v>6055.5006979905484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2855.9999999999995</v>
      </c>
      <c r="F64" s="103">
        <f t="shared" si="21"/>
        <v>4.7999999999999996E-3</v>
      </c>
      <c r="G64" s="216">
        <v>2913.1199999999994</v>
      </c>
      <c r="H64" s="103">
        <f t="shared" si="22"/>
        <v>4.7999999999999987E-3</v>
      </c>
      <c r="I64" s="216">
        <v>2971.3824</v>
      </c>
      <c r="J64" s="103">
        <f t="shared" si="23"/>
        <v>4.7999999999999996E-3</v>
      </c>
      <c r="K64" s="216">
        <v>3030.8100479999998</v>
      </c>
      <c r="L64" s="103">
        <f t="shared" si="24"/>
        <v>4.7999999999999996E-3</v>
      </c>
      <c r="M64" s="216">
        <v>3091.4262489599996</v>
      </c>
      <c r="N64" s="103">
        <f t="shared" si="25"/>
        <v>4.7999999999999996E-3</v>
      </c>
      <c r="O64" s="216">
        <v>3153.2547739391998</v>
      </c>
      <c r="P64" s="103">
        <f t="shared" si="26"/>
        <v>4.7999999999999996E-3</v>
      </c>
      <c r="Q64" s="216">
        <v>3216.3198694179841</v>
      </c>
      <c r="R64" s="103">
        <f t="shared" si="27"/>
        <v>4.7999999999999996E-3</v>
      </c>
      <c r="S64" s="216">
        <v>3280.6462668063436</v>
      </c>
      <c r="T64" s="103">
        <f t="shared" si="28"/>
        <v>4.7999999999999996E-3</v>
      </c>
      <c r="U64" s="216">
        <v>3346.259192142471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297.5</v>
      </c>
      <c r="F65" s="103">
        <f t="shared" si="21"/>
        <v>5.0000000000000001E-4</v>
      </c>
      <c r="G65" s="216">
        <v>303.45</v>
      </c>
      <c r="H65" s="103">
        <f t="shared" si="22"/>
        <v>5.0000000000000001E-4</v>
      </c>
      <c r="I65" s="216">
        <v>309.51900000000001</v>
      </c>
      <c r="J65" s="103">
        <f t="shared" si="23"/>
        <v>5.0000000000000001E-4</v>
      </c>
      <c r="K65" s="216">
        <v>315.70938000000001</v>
      </c>
      <c r="L65" s="103">
        <f t="shared" si="24"/>
        <v>5.0000000000000001E-4</v>
      </c>
      <c r="M65" s="216">
        <v>322.02356760000004</v>
      </c>
      <c r="N65" s="103">
        <f t="shared" si="25"/>
        <v>5.0000000000000001E-4</v>
      </c>
      <c r="O65" s="216">
        <v>328.46403895200001</v>
      </c>
      <c r="P65" s="103">
        <f t="shared" si="26"/>
        <v>5.0000000000000001E-4</v>
      </c>
      <c r="Q65" s="216">
        <v>335.03331973104008</v>
      </c>
      <c r="R65" s="103">
        <f t="shared" si="27"/>
        <v>5.0000000000000001E-4</v>
      </c>
      <c r="S65" s="216">
        <v>341.73398612566086</v>
      </c>
      <c r="T65" s="103">
        <f t="shared" si="28"/>
        <v>5.0000000000000001E-4</v>
      </c>
      <c r="U65" s="216">
        <v>348.56866584817408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1666.0000000000002</v>
      </c>
      <c r="F66" s="103">
        <f t="shared" si="21"/>
        <v>2.8000000000000004E-3</v>
      </c>
      <c r="G66" s="216">
        <v>1699.3199999999997</v>
      </c>
      <c r="H66" s="103">
        <f t="shared" si="22"/>
        <v>2.7999999999999995E-3</v>
      </c>
      <c r="I66" s="216">
        <v>1733.3064000000002</v>
      </c>
      <c r="J66" s="103">
        <f t="shared" si="23"/>
        <v>2.8000000000000004E-3</v>
      </c>
      <c r="K66" s="216">
        <v>1767.972528</v>
      </c>
      <c r="L66" s="103">
        <f t="shared" si="24"/>
        <v>2.8E-3</v>
      </c>
      <c r="M66" s="216">
        <v>1803.3319785600002</v>
      </c>
      <c r="N66" s="103">
        <f t="shared" si="25"/>
        <v>2.8E-3</v>
      </c>
      <c r="O66" s="216">
        <v>1839.3986181312</v>
      </c>
      <c r="P66" s="103">
        <f t="shared" si="26"/>
        <v>2.7999999999999995E-3</v>
      </c>
      <c r="Q66" s="216">
        <v>1876.1865904938243</v>
      </c>
      <c r="R66" s="103">
        <f t="shared" si="27"/>
        <v>2.8E-3</v>
      </c>
      <c r="S66" s="216">
        <v>1913.7103223037007</v>
      </c>
      <c r="T66" s="103">
        <f t="shared" si="28"/>
        <v>2.8E-3</v>
      </c>
      <c r="U66" s="216">
        <v>1951.9845287497747</v>
      </c>
      <c r="V66" s="103">
        <f t="shared" si="29"/>
        <v>2.8E-3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8032.5</v>
      </c>
      <c r="F67" s="103">
        <f t="shared" si="21"/>
        <v>1.35E-2</v>
      </c>
      <c r="G67" s="216">
        <v>8193.15</v>
      </c>
      <c r="H67" s="103">
        <f t="shared" si="22"/>
        <v>1.35E-2</v>
      </c>
      <c r="I67" s="216">
        <v>8357.0130000000008</v>
      </c>
      <c r="J67" s="103">
        <f t="shared" si="23"/>
        <v>1.3500000000000002E-2</v>
      </c>
      <c r="K67" s="216">
        <v>8524.1532599999991</v>
      </c>
      <c r="L67" s="103">
        <f t="shared" si="24"/>
        <v>1.3499999999999998E-2</v>
      </c>
      <c r="M67" s="216">
        <v>8694.636325200001</v>
      </c>
      <c r="N67" s="103">
        <f t="shared" si="25"/>
        <v>1.3500000000000002E-2</v>
      </c>
      <c r="O67" s="216">
        <v>8868.5290517040012</v>
      </c>
      <c r="P67" s="103">
        <f t="shared" si="26"/>
        <v>1.35E-2</v>
      </c>
      <c r="Q67" s="216">
        <v>9045.8996327380828</v>
      </c>
      <c r="R67" s="103">
        <f t="shared" si="27"/>
        <v>1.3500000000000003E-2</v>
      </c>
      <c r="S67" s="216">
        <v>9226.8176253928432</v>
      </c>
      <c r="T67" s="103">
        <f t="shared" si="28"/>
        <v>1.3500000000000002E-2</v>
      </c>
      <c r="U67" s="216">
        <v>9411.3539779006987</v>
      </c>
      <c r="V67" s="103">
        <f t="shared" si="29"/>
        <v>1.3499999999999998E-2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1011.5</v>
      </c>
      <c r="F68" s="103">
        <f t="shared" si="21"/>
        <v>1.6999999999999999E-3</v>
      </c>
      <c r="G68" s="216">
        <v>1031.73</v>
      </c>
      <c r="H68" s="103">
        <f t="shared" si="22"/>
        <v>1.7000000000000001E-3</v>
      </c>
      <c r="I68" s="216">
        <v>1052.3646000000001</v>
      </c>
      <c r="J68" s="103">
        <f t="shared" si="23"/>
        <v>1.7000000000000001E-3</v>
      </c>
      <c r="K68" s="216">
        <v>1073.4118919999999</v>
      </c>
      <c r="L68" s="103">
        <f t="shared" si="24"/>
        <v>1.6999999999999997E-3</v>
      </c>
      <c r="M68" s="216">
        <v>1094.8801298400001</v>
      </c>
      <c r="N68" s="103">
        <f t="shared" si="25"/>
        <v>1.7000000000000001E-3</v>
      </c>
      <c r="O68" s="216">
        <v>1116.7777324368001</v>
      </c>
      <c r="P68" s="103">
        <f t="shared" si="26"/>
        <v>1.6999999999999999E-3</v>
      </c>
      <c r="Q68" s="216">
        <v>1139.1132870855363</v>
      </c>
      <c r="R68" s="103">
        <f t="shared" si="27"/>
        <v>1.7000000000000001E-3</v>
      </c>
      <c r="S68" s="216">
        <v>1161.895552827247</v>
      </c>
      <c r="T68" s="103">
        <f t="shared" si="28"/>
        <v>1.7000000000000003E-3</v>
      </c>
      <c r="U68" s="216">
        <v>1185.1334638837916</v>
      </c>
      <c r="V68" s="103">
        <f t="shared" si="29"/>
        <v>1.6999999999999997E-3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59.5</v>
      </c>
      <c r="F70" s="103">
        <f t="shared" si="21"/>
        <v>1E-4</v>
      </c>
      <c r="G70" s="216">
        <v>60.69</v>
      </c>
      <c r="H70" s="103">
        <f t="shared" si="22"/>
        <v>9.9999999999999991E-5</v>
      </c>
      <c r="I70" s="216">
        <v>61.903800000000011</v>
      </c>
      <c r="J70" s="103">
        <f t="shared" si="23"/>
        <v>1.0000000000000002E-4</v>
      </c>
      <c r="K70" s="216">
        <v>63.141876000000003</v>
      </c>
      <c r="L70" s="103">
        <f t="shared" si="24"/>
        <v>1E-4</v>
      </c>
      <c r="M70" s="216">
        <v>64.404713520000016</v>
      </c>
      <c r="N70" s="103">
        <f t="shared" si="25"/>
        <v>1.0000000000000002E-4</v>
      </c>
      <c r="O70" s="216">
        <v>65.692807790400011</v>
      </c>
      <c r="P70" s="103">
        <f t="shared" si="26"/>
        <v>1E-4</v>
      </c>
      <c r="Q70" s="216">
        <v>67.006663946208008</v>
      </c>
      <c r="R70" s="103">
        <f t="shared" si="27"/>
        <v>1E-4</v>
      </c>
      <c r="S70" s="216">
        <v>68.346797225132178</v>
      </c>
      <c r="T70" s="103">
        <f t="shared" si="28"/>
        <v>1.0000000000000002E-4</v>
      </c>
      <c r="U70" s="216">
        <v>69.713733169634821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4462.5</v>
      </c>
      <c r="F75" s="103">
        <f t="shared" si="21"/>
        <v>7.4999999999999997E-3</v>
      </c>
      <c r="G75" s="216">
        <v>4551.75</v>
      </c>
      <c r="H75" s="103">
        <f t="shared" si="22"/>
        <v>7.4999999999999997E-3</v>
      </c>
      <c r="I75" s="216">
        <v>4642.7849999999999</v>
      </c>
      <c r="J75" s="103">
        <f t="shared" si="23"/>
        <v>7.4999999999999997E-3</v>
      </c>
      <c r="K75" s="216">
        <v>4735.6406999999999</v>
      </c>
      <c r="L75" s="103">
        <f t="shared" si="24"/>
        <v>7.4999999999999997E-3</v>
      </c>
      <c r="M75" s="216">
        <v>4830.3535140000004</v>
      </c>
      <c r="N75" s="103">
        <f t="shared" si="25"/>
        <v>7.5000000000000006E-3</v>
      </c>
      <c r="O75" s="216">
        <v>4926.9605842800001</v>
      </c>
      <c r="P75" s="103">
        <f t="shared" si="26"/>
        <v>7.4999999999999997E-3</v>
      </c>
      <c r="Q75" s="216">
        <v>5025.4997959656012</v>
      </c>
      <c r="R75" s="103">
        <f t="shared" si="27"/>
        <v>7.5000000000000006E-3</v>
      </c>
      <c r="S75" s="216">
        <v>5126.0097918849124</v>
      </c>
      <c r="T75" s="103">
        <f t="shared" si="28"/>
        <v>7.4999999999999997E-3</v>
      </c>
      <c r="U75" s="216">
        <v>5228.5299877226107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238</v>
      </c>
      <c r="F76" s="103">
        <f t="shared" si="21"/>
        <v>4.0000000000000002E-4</v>
      </c>
      <c r="G76" s="216">
        <v>242.76</v>
      </c>
      <c r="H76" s="103">
        <f t="shared" si="22"/>
        <v>3.9999999999999996E-4</v>
      </c>
      <c r="I76" s="216">
        <v>247.61520000000004</v>
      </c>
      <c r="J76" s="103">
        <f t="shared" si="23"/>
        <v>4.0000000000000007E-4</v>
      </c>
      <c r="K76" s="216">
        <v>252.56750400000001</v>
      </c>
      <c r="L76" s="103">
        <f t="shared" si="24"/>
        <v>4.0000000000000002E-4</v>
      </c>
      <c r="M76" s="216">
        <v>257.61885408000006</v>
      </c>
      <c r="N76" s="103">
        <f t="shared" si="25"/>
        <v>4.0000000000000007E-4</v>
      </c>
      <c r="O76" s="216">
        <v>262.77123116160004</v>
      </c>
      <c r="P76" s="103">
        <f t="shared" si="26"/>
        <v>4.0000000000000002E-4</v>
      </c>
      <c r="Q76" s="216">
        <v>268.02665578483203</v>
      </c>
      <c r="R76" s="103">
        <f t="shared" si="27"/>
        <v>4.0000000000000002E-4</v>
      </c>
      <c r="S76" s="216">
        <v>273.38718890052871</v>
      </c>
      <c r="T76" s="103">
        <f t="shared" si="28"/>
        <v>4.0000000000000007E-4</v>
      </c>
      <c r="U76" s="216">
        <v>278.85493267853929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773.5</v>
      </c>
      <c r="F77" s="103">
        <f t="shared" si="21"/>
        <v>1.2999999999999999E-3</v>
      </c>
      <c r="G77" s="216">
        <v>788.96999999999991</v>
      </c>
      <c r="H77" s="103">
        <f t="shared" si="22"/>
        <v>1.2999999999999999E-3</v>
      </c>
      <c r="I77" s="216">
        <v>804.74940000000004</v>
      </c>
      <c r="J77" s="103">
        <f t="shared" si="23"/>
        <v>1.3000000000000002E-3</v>
      </c>
      <c r="K77" s="216">
        <v>820.84438799999998</v>
      </c>
      <c r="L77" s="103">
        <f t="shared" si="24"/>
        <v>1.2999999999999999E-3</v>
      </c>
      <c r="M77" s="216">
        <v>837.26127575999999</v>
      </c>
      <c r="N77" s="103">
        <f t="shared" si="25"/>
        <v>1.2999999999999999E-3</v>
      </c>
      <c r="O77" s="216">
        <v>854.00650127519998</v>
      </c>
      <c r="P77" s="103">
        <f t="shared" si="26"/>
        <v>1.2999999999999999E-3</v>
      </c>
      <c r="Q77" s="216">
        <v>871.08663130070408</v>
      </c>
      <c r="R77" s="103">
        <f t="shared" si="27"/>
        <v>1.2999999999999999E-3</v>
      </c>
      <c r="S77" s="216">
        <v>888.50836392671818</v>
      </c>
      <c r="T77" s="103">
        <f t="shared" si="28"/>
        <v>1.2999999999999999E-3</v>
      </c>
      <c r="U77" s="216">
        <v>906.27853120525253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11900.000000000002</v>
      </c>
      <c r="F78" s="103">
        <f t="shared" si="21"/>
        <v>2.0000000000000004E-2</v>
      </c>
      <c r="G78" s="216">
        <v>12138</v>
      </c>
      <c r="H78" s="103">
        <f t="shared" si="22"/>
        <v>0.02</v>
      </c>
      <c r="I78" s="216">
        <v>12380.760000000002</v>
      </c>
      <c r="J78" s="103">
        <f t="shared" si="23"/>
        <v>2.0000000000000004E-2</v>
      </c>
      <c r="K78" s="216">
        <v>12628.3752</v>
      </c>
      <c r="L78" s="103">
        <f t="shared" si="24"/>
        <v>0.02</v>
      </c>
      <c r="M78" s="216">
        <v>12880.942704000001</v>
      </c>
      <c r="N78" s="103">
        <f t="shared" si="25"/>
        <v>0.02</v>
      </c>
      <c r="O78" s="216">
        <v>13138.561558080002</v>
      </c>
      <c r="P78" s="103">
        <f t="shared" si="26"/>
        <v>0.02</v>
      </c>
      <c r="Q78" s="216">
        <v>13401.332789241604</v>
      </c>
      <c r="R78" s="103">
        <f t="shared" si="27"/>
        <v>2.0000000000000004E-2</v>
      </c>
      <c r="S78" s="216">
        <v>13669.359445026435</v>
      </c>
      <c r="T78" s="103">
        <f t="shared" si="28"/>
        <v>2.0000000000000004E-2</v>
      </c>
      <c r="U78" s="216">
        <v>13942.746633926963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2380</v>
      </c>
      <c r="F86" s="103">
        <f t="shared" si="21"/>
        <v>4.0000000000000001E-3</v>
      </c>
      <c r="G86" s="216">
        <v>2427.6</v>
      </c>
      <c r="H86" s="103">
        <f t="shared" si="22"/>
        <v>4.0000000000000001E-3</v>
      </c>
      <c r="I86" s="216">
        <v>2476.152</v>
      </c>
      <c r="J86" s="103">
        <f t="shared" si="23"/>
        <v>4.0000000000000001E-3</v>
      </c>
      <c r="K86" s="216">
        <v>2525.6750400000001</v>
      </c>
      <c r="L86" s="103">
        <f t="shared" si="24"/>
        <v>4.0000000000000001E-3</v>
      </c>
      <c r="M86" s="216">
        <v>2576.1885408000003</v>
      </c>
      <c r="N86" s="103">
        <f t="shared" si="25"/>
        <v>4.0000000000000001E-3</v>
      </c>
      <c r="O86" s="216">
        <v>2627.7123116160001</v>
      </c>
      <c r="P86" s="103">
        <f t="shared" si="26"/>
        <v>4.0000000000000001E-3</v>
      </c>
      <c r="Q86" s="216">
        <v>2680.2665578483206</v>
      </c>
      <c r="R86" s="103">
        <f t="shared" si="27"/>
        <v>4.0000000000000001E-3</v>
      </c>
      <c r="S86" s="216">
        <v>2733.8718890052869</v>
      </c>
      <c r="T86" s="103">
        <f t="shared" si="28"/>
        <v>4.0000000000000001E-3</v>
      </c>
      <c r="U86" s="216">
        <v>2788.5493267853926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3034.5000000000005</v>
      </c>
      <c r="F88" s="103">
        <f t="shared" si="21"/>
        <v>5.1000000000000004E-3</v>
      </c>
      <c r="G88" s="216">
        <v>3095.19</v>
      </c>
      <c r="H88" s="103">
        <f t="shared" si="22"/>
        <v>5.1000000000000004E-3</v>
      </c>
      <c r="I88" s="216">
        <v>3157.0938000000001</v>
      </c>
      <c r="J88" s="103">
        <f t="shared" si="23"/>
        <v>5.1000000000000004E-3</v>
      </c>
      <c r="K88" s="216">
        <v>3220.2356760000002</v>
      </c>
      <c r="L88" s="103">
        <f t="shared" si="24"/>
        <v>5.1000000000000004E-3</v>
      </c>
      <c r="M88" s="216">
        <v>3284.6403895200006</v>
      </c>
      <c r="N88" s="103">
        <f t="shared" si="25"/>
        <v>5.1000000000000004E-3</v>
      </c>
      <c r="O88" s="216">
        <v>3350.3331973104009</v>
      </c>
      <c r="P88" s="103">
        <f t="shared" si="26"/>
        <v>5.1000000000000012E-3</v>
      </c>
      <c r="Q88" s="216">
        <v>3417.3398612566084</v>
      </c>
      <c r="R88" s="103">
        <f t="shared" si="27"/>
        <v>5.1000000000000004E-3</v>
      </c>
      <c r="S88" s="216">
        <v>3485.6866584817408</v>
      </c>
      <c r="T88" s="103">
        <f t="shared" si="28"/>
        <v>5.1000000000000004E-3</v>
      </c>
      <c r="U88" s="216">
        <v>3555.4003916513752</v>
      </c>
      <c r="V88" s="103">
        <f t="shared" si="29"/>
        <v>5.0999999999999995E-3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119</v>
      </c>
      <c r="F90" s="103">
        <f t="shared" si="21"/>
        <v>2.0000000000000001E-4</v>
      </c>
      <c r="G90" s="216">
        <v>121.38</v>
      </c>
      <c r="H90" s="103">
        <f t="shared" si="22"/>
        <v>1.9999999999999998E-4</v>
      </c>
      <c r="I90" s="216">
        <v>123.80760000000002</v>
      </c>
      <c r="J90" s="103">
        <f t="shared" si="23"/>
        <v>2.0000000000000004E-4</v>
      </c>
      <c r="K90" s="216">
        <v>126.28375200000001</v>
      </c>
      <c r="L90" s="103">
        <f t="shared" si="24"/>
        <v>2.0000000000000001E-4</v>
      </c>
      <c r="M90" s="216">
        <v>128.80942704000003</v>
      </c>
      <c r="N90" s="103">
        <f t="shared" si="25"/>
        <v>2.0000000000000004E-4</v>
      </c>
      <c r="O90" s="216">
        <v>131.38561558080002</v>
      </c>
      <c r="P90" s="103">
        <f t="shared" si="26"/>
        <v>2.0000000000000001E-4</v>
      </c>
      <c r="Q90" s="216">
        <v>134.01332789241602</v>
      </c>
      <c r="R90" s="103">
        <f t="shared" si="27"/>
        <v>2.0000000000000001E-4</v>
      </c>
      <c r="S90" s="216">
        <v>136.69359445026436</v>
      </c>
      <c r="T90" s="103">
        <f t="shared" si="28"/>
        <v>2.0000000000000004E-4</v>
      </c>
      <c r="U90" s="216">
        <v>139.42746633926964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2082.5</v>
      </c>
      <c r="F92" s="103">
        <f t="shared" si="21"/>
        <v>3.5000000000000001E-3</v>
      </c>
      <c r="G92" s="216">
        <v>2124.15</v>
      </c>
      <c r="H92" s="103">
        <f t="shared" si="22"/>
        <v>3.5000000000000001E-3</v>
      </c>
      <c r="I92" s="216">
        <v>2166.6330000000003</v>
      </c>
      <c r="J92" s="103">
        <f t="shared" si="23"/>
        <v>3.5000000000000005E-3</v>
      </c>
      <c r="K92" s="216">
        <v>2209.9656599999998</v>
      </c>
      <c r="L92" s="103">
        <f t="shared" si="24"/>
        <v>3.4999999999999996E-3</v>
      </c>
      <c r="M92" s="216">
        <v>2254.1649732000001</v>
      </c>
      <c r="N92" s="103">
        <f t="shared" si="25"/>
        <v>3.5000000000000001E-3</v>
      </c>
      <c r="O92" s="216">
        <v>2299.2482726640001</v>
      </c>
      <c r="P92" s="103">
        <f t="shared" si="26"/>
        <v>3.4999999999999996E-3</v>
      </c>
      <c r="Q92" s="216">
        <v>2345.2332381172805</v>
      </c>
      <c r="R92" s="103">
        <f t="shared" si="27"/>
        <v>3.5000000000000005E-3</v>
      </c>
      <c r="S92" s="216">
        <v>2392.1379028796259</v>
      </c>
      <c r="T92" s="103">
        <f t="shared" si="28"/>
        <v>3.5000000000000001E-3</v>
      </c>
      <c r="U92" s="216">
        <v>2439.9806609372185</v>
      </c>
      <c r="V92" s="103">
        <f t="shared" si="29"/>
        <v>3.5000000000000001E-3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7806.7452614000003</v>
      </c>
      <c r="F97" s="103">
        <f t="shared" si="21"/>
        <v>1.3120580271260505E-2</v>
      </c>
      <c r="G97" s="216">
        <v>8054.8474525989996</v>
      </c>
      <c r="H97" s="103">
        <f t="shared" si="22"/>
        <v>1.3272116415552808E-2</v>
      </c>
      <c r="I97" s="216">
        <v>8294.5690028905428</v>
      </c>
      <c r="J97" s="103">
        <f t="shared" si="23"/>
        <v>1.3399127360340629E-2</v>
      </c>
      <c r="K97" s="216">
        <v>8501.9332279628052</v>
      </c>
      <c r="L97" s="103">
        <f t="shared" si="24"/>
        <v>1.3464809357205043E-2</v>
      </c>
      <c r="M97" s="216">
        <v>8714.4815586618752</v>
      </c>
      <c r="N97" s="103">
        <f t="shared" si="25"/>
        <v>1.3530813324642323E-2</v>
      </c>
      <c r="O97" s="216">
        <v>8932.34359762842</v>
      </c>
      <c r="P97" s="103">
        <f t="shared" si="26"/>
        <v>1.3597140840939584E-2</v>
      </c>
      <c r="Q97" s="216">
        <v>9155.6521875691305</v>
      </c>
      <c r="R97" s="103">
        <f t="shared" si="27"/>
        <v>1.3663793492120661E-2</v>
      </c>
      <c r="S97" s="216">
        <v>9384.5434922583572</v>
      </c>
      <c r="T97" s="103">
        <f t="shared" si="28"/>
        <v>1.3730772871983994E-2</v>
      </c>
      <c r="U97" s="216">
        <v>9619.1570795648167</v>
      </c>
      <c r="V97" s="103">
        <f t="shared" si="29"/>
        <v>1.3798080582140779E-2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713.99999999999989</v>
      </c>
      <c r="F98" s="103">
        <f t="shared" si="21"/>
        <v>1.1999999999999999E-3</v>
      </c>
      <c r="G98" s="216">
        <v>728.27999999999986</v>
      </c>
      <c r="H98" s="103">
        <f t="shared" si="22"/>
        <v>1.1999999999999997E-3</v>
      </c>
      <c r="I98" s="216">
        <v>742.84559999999999</v>
      </c>
      <c r="J98" s="103">
        <f t="shared" si="23"/>
        <v>1.1999999999999999E-3</v>
      </c>
      <c r="K98" s="216">
        <v>757.70251199999996</v>
      </c>
      <c r="L98" s="103">
        <f t="shared" si="24"/>
        <v>1.1999999999999999E-3</v>
      </c>
      <c r="M98" s="216">
        <v>772.8565622399999</v>
      </c>
      <c r="N98" s="103">
        <f t="shared" si="25"/>
        <v>1.1999999999999999E-3</v>
      </c>
      <c r="O98" s="216">
        <v>788.31369348479996</v>
      </c>
      <c r="P98" s="103">
        <f t="shared" si="26"/>
        <v>1.1999999999999999E-3</v>
      </c>
      <c r="Q98" s="216">
        <v>804.07996735449603</v>
      </c>
      <c r="R98" s="103">
        <f t="shared" si="27"/>
        <v>1.1999999999999999E-3</v>
      </c>
      <c r="S98" s="216">
        <v>820.16156670158591</v>
      </c>
      <c r="T98" s="103">
        <f t="shared" si="28"/>
        <v>1.1999999999999999E-3</v>
      </c>
      <c r="U98" s="216">
        <v>836.56479803561774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142481.49474425998</v>
      </c>
      <c r="F105" s="106">
        <f t="shared" ref="F105" si="31">IFERROR(E105/E$28,0)</f>
        <v>0.23946469704917644</v>
      </c>
      <c r="G105" s="105">
        <f>SUM(G52:G104)</f>
        <v>145913.08626237698</v>
      </c>
      <c r="H105" s="106">
        <f t="shared" ref="H105" si="32">IFERROR(G105/G$28,0)</f>
        <v>0.24042360563911186</v>
      </c>
      <c r="I105" s="105">
        <f>SUM(I52:I104)</f>
        <v>148686.52641444467</v>
      </c>
      <c r="J105" s="106">
        <f t="shared" ref="J105" si="33">IFERROR(I105/I$28,0)</f>
        <v>0.24018965946265766</v>
      </c>
      <c r="K105" s="105">
        <f>SUM(K52:K104)</f>
        <v>151670.28034665191</v>
      </c>
      <c r="L105" s="106">
        <f t="shared" ref="L105" si="34">IFERROR(K105/K$28,0)</f>
        <v>0.24020553387842311</v>
      </c>
      <c r="M105" s="105">
        <f>SUM(M52:M104)</f>
        <v>154714.54722650777</v>
      </c>
      <c r="N105" s="106">
        <f t="shared" ref="N105" si="35">IFERROR(M105/M$28,0)</f>
        <v>0.2402223979747434</v>
      </c>
      <c r="O105" s="105">
        <f>SUM(O52:O104)</f>
        <v>157819.91383389648</v>
      </c>
      <c r="P105" s="106">
        <f t="shared" ref="P105" si="36">IFERROR(O105/O$28,0)</f>
        <v>0.24023925775472704</v>
      </c>
      <c r="Q105" s="105">
        <f>SUM(Q52:Q104)</f>
        <v>160988.27330774648</v>
      </c>
      <c r="R105" s="106">
        <f t="shared" ref="R105" si="37">IFERROR(Q105/Q$28,0)</f>
        <v>0.24025710851234972</v>
      </c>
      <c r="S105" s="105">
        <f>SUM(S52:S104)</f>
        <v>164220.58128874746</v>
      </c>
      <c r="T105" s="106">
        <f t="shared" ref="T105" si="38">IFERROR(S105/S$28,0)</f>
        <v>0.24027545979632392</v>
      </c>
      <c r="U105" s="105">
        <f>SUM(U52:U104)</f>
        <v>167518.13999433696</v>
      </c>
      <c r="V105" s="106">
        <f t="shared" si="29"/>
        <v>0.24029431846192217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34387.066691740009</v>
      </c>
      <c r="F107" s="106">
        <f>IFERROR(E107/E$28,0)</f>
        <v>5.7793389397882367E-2</v>
      </c>
      <c r="G107" s="105">
        <f>G28-G33-G46-G105</f>
        <v>31964.26504088298</v>
      </c>
      <c r="H107" s="106">
        <f>IFERROR(G107/G$28,0)</f>
        <v>5.2668092010023038E-2</v>
      </c>
      <c r="I107" s="105">
        <f>I28-I33-I46-I105</f>
        <v>30586.639086217125</v>
      </c>
      <c r="J107" s="106">
        <f>IFERROR(I107/I$28,0)</f>
        <v>4.940995397086629E-2</v>
      </c>
      <c r="K107" s="105">
        <f>K28-K33-K46-K105</f>
        <v>30048.079271526512</v>
      </c>
      <c r="L107" s="106">
        <f>IFERROR(K107/K$28,0)</f>
        <v>4.7588195307226085E-2</v>
      </c>
      <c r="M107" s="105">
        <f>M28-M33-M46-M105</f>
        <v>29469.403661725053</v>
      </c>
      <c r="N107" s="106">
        <f>IFERROR(M107/M$28,0)</f>
        <v>4.5756594589266723E-2</v>
      </c>
      <c r="O107" s="105">
        <f>O28-O33-O46-O105</f>
        <v>28849.720751734334</v>
      </c>
      <c r="P107" s="106">
        <f>IFERROR(O107/O$28,0)</f>
        <v>4.3916102419891204E-2</v>
      </c>
      <c r="Q107" s="105">
        <f>Q28-Q33-Q46-Q105</f>
        <v>28186.8087662209</v>
      </c>
      <c r="R107" s="106">
        <f>IFERROR(Q107/Q$28,0)</f>
        <v>4.2065679898418563E-2</v>
      </c>
      <c r="S107" s="105">
        <f>S28-S33-S46-S105</f>
        <v>27479.358593238867</v>
      </c>
      <c r="T107" s="106">
        <f>IFERROR(S107/S$28,0)</f>
        <v>4.0205773655673634E-2</v>
      </c>
      <c r="U107" s="105">
        <f>U28-U33-U46-U105</f>
        <v>26725.688755992189</v>
      </c>
      <c r="V107" s="106">
        <f>IFERROR(U107/U$28,0)</f>
        <v>3.8336332801114557E-2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29750</v>
      </c>
      <c r="F111" s="103">
        <f t="shared" ref="F111:F116" si="40">IFERROR(E111/E$28,0)</f>
        <v>0.05</v>
      </c>
      <c r="G111" s="102">
        <f>G59</f>
        <v>30345</v>
      </c>
      <c r="H111" s="103">
        <f t="shared" ref="H111:H116" si="41">IFERROR(G111/G$28,0)</f>
        <v>0.05</v>
      </c>
      <c r="I111" s="102">
        <f>I59</f>
        <v>30951.9</v>
      </c>
      <c r="J111" s="103">
        <f t="shared" ref="J111:J116" si="42">IFERROR(I111/I$28,0)</f>
        <v>0.05</v>
      </c>
      <c r="K111" s="102">
        <f>K59</f>
        <v>31570.938000000002</v>
      </c>
      <c r="L111" s="103">
        <f t="shared" ref="L111:L116" si="43">IFERROR(K111/K$28,0)</f>
        <v>0.05</v>
      </c>
      <c r="M111" s="102">
        <f>M59</f>
        <v>32202.356760000002</v>
      </c>
      <c r="N111" s="103">
        <f t="shared" ref="N111:N116" si="44">IFERROR(M111/M$28,0)</f>
        <v>0.05</v>
      </c>
      <c r="O111" s="102">
        <f>O59</f>
        <v>32846.403895200005</v>
      </c>
      <c r="P111" s="103">
        <f t="shared" ref="P111:P116" si="45">IFERROR(O111/O$28,0)</f>
        <v>0.05</v>
      </c>
      <c r="Q111" s="102">
        <f>Q59</f>
        <v>33503.331973104003</v>
      </c>
      <c r="R111" s="103">
        <f t="shared" ref="R111:R116" si="46">IFERROR(Q111/Q$28,0)</f>
        <v>4.9999999999999996E-2</v>
      </c>
      <c r="S111" s="102">
        <f>S59</f>
        <v>34173.398612566081</v>
      </c>
      <c r="T111" s="103">
        <f t="shared" ref="T111:T116" si="47">IFERROR(S111/S$28,0)</f>
        <v>4.9999999999999996E-2</v>
      </c>
      <c r="U111" s="102">
        <f>U59</f>
        <v>34856.866584817406</v>
      </c>
      <c r="V111" s="103">
        <f t="shared" ref="V111:V116" si="48">IFERROR(U111/U$28,0)</f>
        <v>4.9999999999999996E-2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29750</v>
      </c>
      <c r="F116" s="106">
        <f t="shared" si="40"/>
        <v>0.05</v>
      </c>
      <c r="G116" s="108">
        <f>SUM(G111:G115)</f>
        <v>30345</v>
      </c>
      <c r="H116" s="106">
        <f t="shared" si="41"/>
        <v>0.05</v>
      </c>
      <c r="I116" s="108">
        <f>SUM(I111:I115)</f>
        <v>30951.9</v>
      </c>
      <c r="J116" s="106">
        <f t="shared" si="42"/>
        <v>0.05</v>
      </c>
      <c r="K116" s="108">
        <f>SUM(K111:K115)</f>
        <v>31570.938000000002</v>
      </c>
      <c r="L116" s="106">
        <f t="shared" si="43"/>
        <v>0.05</v>
      </c>
      <c r="M116" s="108">
        <f>SUM(M111:M115)</f>
        <v>32202.356760000002</v>
      </c>
      <c r="N116" s="106">
        <f t="shared" si="44"/>
        <v>0.05</v>
      </c>
      <c r="O116" s="108">
        <f>SUM(O111:O115)</f>
        <v>32846.403895200005</v>
      </c>
      <c r="P116" s="106">
        <f t="shared" si="45"/>
        <v>0.05</v>
      </c>
      <c r="Q116" s="108">
        <f>SUM(Q111:Q115)</f>
        <v>33503.331973104003</v>
      </c>
      <c r="R116" s="106">
        <f t="shared" si="46"/>
        <v>4.9999999999999996E-2</v>
      </c>
      <c r="S116" s="108">
        <f>SUM(S111:S115)</f>
        <v>34173.398612566081</v>
      </c>
      <c r="T116" s="106">
        <f t="shared" si="47"/>
        <v>4.9999999999999996E-2</v>
      </c>
      <c r="U116" s="108">
        <f>SUM(U111:U115)</f>
        <v>34856.866584817406</v>
      </c>
      <c r="V116" s="106">
        <f t="shared" si="48"/>
        <v>4.9999999999999996E-2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" zoomScale="70" zoomScaleNormal="70" workbookViewId="0">
      <selection activeCell="Y32" sqref="Y32"/>
    </sheetView>
  </sheetViews>
  <sheetFormatPr defaultColWidth="9.109375" defaultRowHeight="12.75" customHeight="1" x14ac:dyDescent="0.3"/>
  <cols>
    <col min="1" max="1" width="9.5546875" style="5" customWidth="1"/>
    <col min="2" max="2" width="42.1093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392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Market Pavillion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160</v>
      </c>
      <c r="F8" s="38"/>
      <c r="G8" s="134">
        <f>+E8</f>
        <v>160</v>
      </c>
      <c r="H8" s="38"/>
      <c r="I8" s="134">
        <f>+G8</f>
        <v>160</v>
      </c>
      <c r="J8" s="38"/>
      <c r="K8" s="134">
        <f>+I8</f>
        <v>160</v>
      </c>
      <c r="L8" s="38"/>
      <c r="M8" s="134">
        <f>+K8</f>
        <v>160</v>
      </c>
      <c r="N8" s="38"/>
      <c r="O8" s="134">
        <f>+M8</f>
        <v>160</v>
      </c>
      <c r="P8" s="38"/>
      <c r="Q8" s="134">
        <f>+O8</f>
        <v>160</v>
      </c>
      <c r="R8" s="38"/>
      <c r="S8" s="134">
        <f>+Q8</f>
        <v>160</v>
      </c>
      <c r="T8" s="38"/>
      <c r="U8" s="134">
        <f>+S8</f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247">
        <v>625</v>
      </c>
      <c r="F10" s="248"/>
      <c r="G10" s="247">
        <v>640.54726368159197</v>
      </c>
      <c r="H10" s="248"/>
      <c r="I10" s="247">
        <v>656.49752475247521</v>
      </c>
      <c r="J10" s="248"/>
      <c r="K10" s="247">
        <v>672.86145320197045</v>
      </c>
      <c r="L10" s="248"/>
      <c r="M10" s="247">
        <v>689.65000612745109</v>
      </c>
      <c r="N10" s="248"/>
      <c r="O10" s="247">
        <v>706.87443554878041</v>
      </c>
      <c r="P10" s="248"/>
      <c r="Q10" s="247">
        <v>724.5462964374999</v>
      </c>
      <c r="R10" s="248"/>
      <c r="S10" s="247">
        <v>742.67745496670898</v>
      </c>
      <c r="T10" s="248"/>
      <c r="U10" s="247">
        <v>761.28009698775008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>
        <v>10</v>
      </c>
      <c r="F12" s="38"/>
      <c r="G12" s="135">
        <v>10.050000000000001</v>
      </c>
      <c r="H12" s="38"/>
      <c r="I12" s="135">
        <v>10.1</v>
      </c>
      <c r="J12" s="38"/>
      <c r="K12" s="135">
        <v>10.15</v>
      </c>
      <c r="L12" s="38"/>
      <c r="M12" s="135">
        <v>10.199999999999999</v>
      </c>
      <c r="N12" s="38"/>
      <c r="O12" s="135">
        <v>10.25</v>
      </c>
      <c r="P12" s="38"/>
      <c r="Q12" s="135">
        <v>10.3</v>
      </c>
      <c r="R12" s="38"/>
      <c r="S12" s="135">
        <v>10.35</v>
      </c>
      <c r="T12" s="38"/>
      <c r="U12" s="135">
        <v>10.4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243">
        <v>1000000</v>
      </c>
      <c r="F14" s="245"/>
      <c r="G14" s="243">
        <f>+E14*1.03</f>
        <v>1030000</v>
      </c>
      <c r="H14" s="245"/>
      <c r="I14" s="243">
        <f>+G14*1.03</f>
        <v>1060900</v>
      </c>
      <c r="J14" s="245"/>
      <c r="K14" s="243">
        <f>+I14*1.03</f>
        <v>1092727</v>
      </c>
      <c r="L14" s="245"/>
      <c r="M14" s="243">
        <f>+K14*1.03</f>
        <v>1125508.81</v>
      </c>
      <c r="N14" s="245"/>
      <c r="O14" s="243">
        <f>+M14*1.03</f>
        <v>1159274.0743</v>
      </c>
      <c r="P14" s="245"/>
      <c r="Q14" s="243">
        <f>+O14*1.03</f>
        <v>1194052.2965289999</v>
      </c>
      <c r="R14" s="245"/>
      <c r="S14" s="243">
        <f>+Q14*1.03</f>
        <v>1229873.86542487</v>
      </c>
      <c r="T14" s="245"/>
      <c r="U14" s="243">
        <f>+S14*1.03</f>
        <v>1266770.0813876162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367299.99999999988</v>
      </c>
      <c r="F19" s="103">
        <f>IFERROR(E19/E$28,0)</f>
        <v>0.3672999999999999</v>
      </c>
      <c r="G19" s="246">
        <v>394299.99999999988</v>
      </c>
      <c r="H19" s="103">
        <f>IFERROR(G19/G$28,0)</f>
        <v>0.38281553398058243</v>
      </c>
      <c r="I19" s="246">
        <v>422109.99999999988</v>
      </c>
      <c r="J19" s="103">
        <f>IFERROR(I19/I$28,0)</f>
        <v>0.39787915920444894</v>
      </c>
      <c r="K19" s="246">
        <v>422109.99999999988</v>
      </c>
      <c r="L19" s="103">
        <f>IFERROR(K19/K$28,0)</f>
        <v>0.39787915920444894</v>
      </c>
      <c r="M19" s="246">
        <v>480257.92899999989</v>
      </c>
      <c r="N19" s="103">
        <f>IFERROR(M19/M$28,0)</f>
        <v>0.42670294957531241</v>
      </c>
      <c r="O19" s="246">
        <v>510646.66686999984</v>
      </c>
      <c r="P19" s="103">
        <f>IFERROR(O19/O$28,0)</f>
        <v>0.4404883005585557</v>
      </c>
      <c r="Q19" s="246">
        <v>541947.06687609979</v>
      </c>
      <c r="R19" s="103">
        <f>IFERROR(Q19/Q$28,0)</f>
        <v>0.45387213646461716</v>
      </c>
      <c r="S19" s="246">
        <v>574186.47888238286</v>
      </c>
      <c r="T19" s="103">
        <f>IFERROR(S19/S$28,0)</f>
        <v>0.46686615190739533</v>
      </c>
      <c r="U19" s="246">
        <v>607393.07324885449</v>
      </c>
      <c r="V19" s="103">
        <f>IFERROR(U19/U$28,0)</f>
        <v>0.47948170088096642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532700.00000000012</v>
      </c>
      <c r="F20" s="103">
        <f>IFERROR(E20/E$28,0)</f>
        <v>0.53270000000000006</v>
      </c>
      <c r="G20" s="136">
        <v>532700.00000000012</v>
      </c>
      <c r="H20" s="103">
        <f>IFERROR(G20/G$28,0)</f>
        <v>0.51718446601941759</v>
      </c>
      <c r="I20" s="136">
        <v>532700.00000000012</v>
      </c>
      <c r="J20" s="103">
        <f>IFERROR(I20/I$28,0)</f>
        <v>0.50212084079555108</v>
      </c>
      <c r="K20" s="136">
        <v>532700.00000000012</v>
      </c>
      <c r="L20" s="103">
        <f>IFERROR(K20/K$28,0)</f>
        <v>0.50212084079555108</v>
      </c>
      <c r="M20" s="136">
        <v>532700.00000000012</v>
      </c>
      <c r="N20" s="103">
        <f>IFERROR(M20/M$28,0)</f>
        <v>0.47329705042468756</v>
      </c>
      <c r="O20" s="136">
        <v>532700.00000000012</v>
      </c>
      <c r="P20" s="103">
        <f>IFERROR(O20/O$28,0)</f>
        <v>0.45951169944144427</v>
      </c>
      <c r="Q20" s="136">
        <v>532700.00000000012</v>
      </c>
      <c r="R20" s="103">
        <f>IFERROR(Q20/Q$28,0)</f>
        <v>0.44612786353538281</v>
      </c>
      <c r="S20" s="136">
        <v>532700.00000000012</v>
      </c>
      <c r="T20" s="103">
        <f>IFERROR(S20/S$28,0)</f>
        <v>0.43313384809260463</v>
      </c>
      <c r="U20" s="136">
        <v>532700.00000000012</v>
      </c>
      <c r="V20" s="103">
        <f>IFERROR(U20/U$28,0)</f>
        <v>0.4205182991190336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100000</v>
      </c>
      <c r="F21" s="103">
        <f>IFERROR(E21/E$28,0)</f>
        <v>0.1</v>
      </c>
      <c r="G21" s="136">
        <v>103000</v>
      </c>
      <c r="H21" s="103">
        <f>IFERROR(G21/G$28,0)</f>
        <v>0.1</v>
      </c>
      <c r="I21" s="136">
        <v>106090</v>
      </c>
      <c r="J21" s="103">
        <f>IFERROR(I21/I$28,0)</f>
        <v>0.1</v>
      </c>
      <c r="K21" s="136">
        <v>106090</v>
      </c>
      <c r="L21" s="103">
        <f>IFERROR(K21/K$28,0)</f>
        <v>0.1</v>
      </c>
      <c r="M21" s="136">
        <v>112550.88100000001</v>
      </c>
      <c r="N21" s="103">
        <f>IFERROR(M21/M$28,0)</f>
        <v>0.1</v>
      </c>
      <c r="O21" s="136">
        <v>115927.40743000001</v>
      </c>
      <c r="P21" s="103">
        <f>IFERROR(O21/O$28,0)</f>
        <v>0.1</v>
      </c>
      <c r="Q21" s="136">
        <v>119405.2296529</v>
      </c>
      <c r="R21" s="103">
        <f>IFERROR(Q21/Q$28,0)</f>
        <v>0.1</v>
      </c>
      <c r="S21" s="136">
        <v>122987.38654248702</v>
      </c>
      <c r="T21" s="103">
        <f>IFERROR(S21/S$28,0)</f>
        <v>0.1</v>
      </c>
      <c r="U21" s="136">
        <v>126677.00813876162</v>
      </c>
      <c r="V21" s="103">
        <f>IFERROR(U21/U$28,0)</f>
        <v>0.1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1000000</v>
      </c>
      <c r="F28" s="106">
        <f t="shared" si="1"/>
        <v>1</v>
      </c>
      <c r="G28" s="105">
        <f>SUM(G19:G27)</f>
        <v>1030000</v>
      </c>
      <c r="H28" s="106">
        <f t="shared" si="2"/>
        <v>1</v>
      </c>
      <c r="I28" s="105">
        <f>SUM(I19:I27)</f>
        <v>1060900</v>
      </c>
      <c r="J28" s="106">
        <f t="shared" si="3"/>
        <v>1</v>
      </c>
      <c r="K28" s="105">
        <f>SUM(K19:K27)</f>
        <v>1060900</v>
      </c>
      <c r="L28" s="106">
        <f t="shared" si="4"/>
        <v>1</v>
      </c>
      <c r="M28" s="105">
        <f>SUM(M19:M27)</f>
        <v>1125508.81</v>
      </c>
      <c r="N28" s="106">
        <f t="shared" si="5"/>
        <v>1</v>
      </c>
      <c r="O28" s="105">
        <f>SUM(O19:O27)</f>
        <v>1159274.0743</v>
      </c>
      <c r="P28" s="106">
        <f t="shared" si="6"/>
        <v>1</v>
      </c>
      <c r="Q28" s="105">
        <f>SUM(Q19:Q27)</f>
        <v>1194052.2965289999</v>
      </c>
      <c r="R28" s="106">
        <f t="shared" si="7"/>
        <v>1</v>
      </c>
      <c r="S28" s="105">
        <f>SUM(S19:S27)</f>
        <v>1229873.86542487</v>
      </c>
      <c r="T28" s="106">
        <f t="shared" si="8"/>
        <v>1</v>
      </c>
      <c r="U28" s="105">
        <f>SUM(U19:U27)</f>
        <v>1266770.0813876162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350000</v>
      </c>
      <c r="F31" s="103">
        <f>IFERROR(E31/E$28,0)</f>
        <v>0.35</v>
      </c>
      <c r="G31" s="216">
        <v>360500</v>
      </c>
      <c r="H31" s="103">
        <f>IFERROR(G31/G$28,0)</f>
        <v>0.35</v>
      </c>
      <c r="I31" s="216">
        <v>371315</v>
      </c>
      <c r="J31" s="103">
        <f>IFERROR(I31/I$28,0)</f>
        <v>0.35</v>
      </c>
      <c r="K31" s="216">
        <v>382454.44999999995</v>
      </c>
      <c r="L31" s="103">
        <f>IFERROR(K31/K$28,0)</f>
        <v>0.36049999999999993</v>
      </c>
      <c r="M31" s="216">
        <v>393928.08350000001</v>
      </c>
      <c r="N31" s="103">
        <f>IFERROR(M31/M$28,0)</f>
        <v>0.35</v>
      </c>
      <c r="O31" s="216">
        <v>405745.92600499996</v>
      </c>
      <c r="P31" s="103">
        <f>IFERROR(O31/O$28,0)</f>
        <v>0.35</v>
      </c>
      <c r="Q31" s="216">
        <v>417918.30378514994</v>
      </c>
      <c r="R31" s="103">
        <f>IFERROR(Q31/Q$28,0)</f>
        <v>0.35</v>
      </c>
      <c r="S31" s="216">
        <v>430455.85289870447</v>
      </c>
      <c r="T31" s="103">
        <f>IFERROR(S31/S$28,0)</f>
        <v>0.35</v>
      </c>
      <c r="U31" s="216">
        <v>443369.52848566568</v>
      </c>
      <c r="V31" s="103">
        <f>IFERROR(U31/U$28,0)</f>
        <v>0.35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350000</v>
      </c>
      <c r="F33" s="106">
        <f>IFERROR(E33/E$28,0)</f>
        <v>0.35</v>
      </c>
      <c r="G33" s="105">
        <f>SUM(G31:G32)</f>
        <v>360500</v>
      </c>
      <c r="H33" s="106">
        <f>IFERROR(G33/G$28,0)</f>
        <v>0.35</v>
      </c>
      <c r="I33" s="105">
        <f>SUM(I31:I32)</f>
        <v>371315</v>
      </c>
      <c r="J33" s="106">
        <f>IFERROR(I33/I$28,0)</f>
        <v>0.35</v>
      </c>
      <c r="K33" s="105">
        <f>SUM(K31:K32)</f>
        <v>382454.44999999995</v>
      </c>
      <c r="L33" s="106">
        <f>IFERROR(K33/K$28,0)</f>
        <v>0.36049999999999993</v>
      </c>
      <c r="M33" s="105">
        <f>SUM(M31:M32)</f>
        <v>393928.08350000001</v>
      </c>
      <c r="N33" s="106">
        <f>IFERROR(M33/M$28,0)</f>
        <v>0.35</v>
      </c>
      <c r="O33" s="105">
        <f>SUM(O31:O32)</f>
        <v>405745.92600499996</v>
      </c>
      <c r="P33" s="106">
        <f>IFERROR(O33/O$28,0)</f>
        <v>0.35</v>
      </c>
      <c r="Q33" s="105">
        <f>SUM(Q31:Q32)</f>
        <v>417918.30378514994</v>
      </c>
      <c r="R33" s="106">
        <f>IFERROR(Q33/Q$28,0)</f>
        <v>0.35</v>
      </c>
      <c r="S33" s="105">
        <f>SUM(S31:S32)</f>
        <v>430455.85289870447</v>
      </c>
      <c r="T33" s="106">
        <f>IFERROR(S33/S$28,0)</f>
        <v>0.35</v>
      </c>
      <c r="U33" s="105">
        <f>SUM(U31:U32)</f>
        <v>443369.52848566568</v>
      </c>
      <c r="V33" s="106">
        <f>IFERROR(U33/U$28,0)</f>
        <v>0.35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>
        <v>55000</v>
      </c>
      <c r="F36" s="103">
        <f t="shared" ref="F36:F46" si="11">IFERROR(E36/E$28,0)</f>
        <v>5.5E-2</v>
      </c>
      <c r="G36" s="216">
        <v>56100</v>
      </c>
      <c r="H36" s="103">
        <f t="shared" ref="H36:H46" si="12">IFERROR(G36/G$28,0)</f>
        <v>5.4466019417475725E-2</v>
      </c>
      <c r="I36" s="216">
        <v>57222</v>
      </c>
      <c r="J36" s="103">
        <f t="shared" ref="J36:J46" si="13">IFERROR(I36/I$28,0)</f>
        <v>5.3937223112451693E-2</v>
      </c>
      <c r="K36" s="216">
        <v>58366.44</v>
      </c>
      <c r="L36" s="103">
        <f t="shared" ref="L36:L46" si="14">IFERROR(K36/K$28,0)</f>
        <v>5.501596757470073E-2</v>
      </c>
      <c r="M36" s="216">
        <v>59533.768800000005</v>
      </c>
      <c r="N36" s="103">
        <f t="shared" ref="N36:N46" si="15">IFERROR(M36/M$28,0)</f>
        <v>5.289498249240715E-2</v>
      </c>
      <c r="O36" s="216">
        <v>60724.444176000005</v>
      </c>
      <c r="P36" s="103">
        <f t="shared" ref="P36:P46" si="16">IFERROR(O36/O$28,0)</f>
        <v>5.2381438973063389E-2</v>
      </c>
      <c r="Q36" s="216">
        <v>61938.933059520008</v>
      </c>
      <c r="R36" s="103">
        <f t="shared" ref="R36:R46" si="17">IFERROR(Q36/Q$28,0)</f>
        <v>5.1872881313130739E-2</v>
      </c>
      <c r="S36" s="216">
        <v>63177.711720710409</v>
      </c>
      <c r="T36" s="103">
        <f t="shared" ref="T36:T46" si="18">IFERROR(S36/S$28,0)</f>
        <v>5.136926110620714E-2</v>
      </c>
      <c r="U36" s="216">
        <v>64441.265955124618</v>
      </c>
      <c r="V36" s="103">
        <f t="shared" ref="V36:V46" si="19">IFERROR(U36/U$28,0)</f>
        <v>5.0870530415855611E-2</v>
      </c>
    </row>
    <row r="37" spans="1:22" ht="12.75" customHeight="1" x14ac:dyDescent="0.3">
      <c r="A37" s="38" t="s">
        <v>23</v>
      </c>
      <c r="B37" s="50"/>
      <c r="C37" s="216"/>
      <c r="D37" s="103">
        <f t="shared" si="10"/>
        <v>0</v>
      </c>
      <c r="E37" s="216">
        <v>144000</v>
      </c>
      <c r="F37" s="103">
        <f t="shared" si="11"/>
        <v>0.14399999999999999</v>
      </c>
      <c r="G37" s="216">
        <v>149040</v>
      </c>
      <c r="H37" s="103">
        <f t="shared" si="12"/>
        <v>0.1446990291262136</v>
      </c>
      <c r="I37" s="216">
        <v>153809.28</v>
      </c>
      <c r="J37" s="103">
        <f t="shared" si="13"/>
        <v>0.14497999811480819</v>
      </c>
      <c r="K37" s="216">
        <v>157654.51199999999</v>
      </c>
      <c r="L37" s="103">
        <f t="shared" si="14"/>
        <v>0.14860449806767836</v>
      </c>
      <c r="M37" s="216">
        <v>161595.87479999996</v>
      </c>
      <c r="N37" s="103">
        <f t="shared" si="15"/>
        <v>0.14357584175640523</v>
      </c>
      <c r="O37" s="216">
        <v>165635.77166999996</v>
      </c>
      <c r="P37" s="103">
        <f t="shared" si="16"/>
        <v>0.14287887165079161</v>
      </c>
      <c r="Q37" s="216">
        <v>169776.66596174994</v>
      </c>
      <c r="R37" s="103">
        <f t="shared" si="17"/>
        <v>0.14218528489520524</v>
      </c>
      <c r="S37" s="216">
        <v>174021.08261079367</v>
      </c>
      <c r="T37" s="103">
        <f t="shared" si="18"/>
        <v>0.14149506506561685</v>
      </c>
      <c r="U37" s="216">
        <v>178371.6096760635</v>
      </c>
      <c r="V37" s="103">
        <f t="shared" si="19"/>
        <v>0.14080819581772547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>
        <v>46000</v>
      </c>
      <c r="F38" s="103">
        <f t="shared" si="11"/>
        <v>4.5999999999999999E-2</v>
      </c>
      <c r="G38" s="216">
        <v>47609.999999999993</v>
      </c>
      <c r="H38" s="103">
        <f t="shared" si="12"/>
        <v>4.6223300970873779E-2</v>
      </c>
      <c r="I38" s="216">
        <v>49133.52</v>
      </c>
      <c r="J38" s="103">
        <f t="shared" si="13"/>
        <v>4.6313054953341502E-2</v>
      </c>
      <c r="K38" s="216">
        <v>50361.857999999993</v>
      </c>
      <c r="L38" s="103">
        <f t="shared" si="14"/>
        <v>4.7470881327175037E-2</v>
      </c>
      <c r="M38" s="216">
        <v>51620.904449999987</v>
      </c>
      <c r="N38" s="103">
        <f t="shared" si="15"/>
        <v>4.5864505005518336E-2</v>
      </c>
      <c r="O38" s="216">
        <v>52911.427061249982</v>
      </c>
      <c r="P38" s="103">
        <f t="shared" si="16"/>
        <v>4.5641861777336208E-2</v>
      </c>
      <c r="Q38" s="216">
        <v>54234.212737781228</v>
      </c>
      <c r="R38" s="103">
        <f t="shared" si="17"/>
        <v>4.5420299341523897E-2</v>
      </c>
      <c r="S38" s="216">
        <v>55590.068056225755</v>
      </c>
      <c r="T38" s="103">
        <f t="shared" si="18"/>
        <v>4.519981245151649E-2</v>
      </c>
      <c r="U38" s="216">
        <v>56979.819757631391</v>
      </c>
      <c r="V38" s="103">
        <f t="shared" si="19"/>
        <v>4.4980395886217855E-2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>
        <v>20000</v>
      </c>
      <c r="F39" s="103">
        <f t="shared" si="11"/>
        <v>0.02</v>
      </c>
      <c r="G39" s="216">
        <v>20700</v>
      </c>
      <c r="H39" s="103">
        <f t="shared" si="12"/>
        <v>2.0097087378640778E-2</v>
      </c>
      <c r="I39" s="216">
        <v>21362.400000000001</v>
      </c>
      <c r="J39" s="103">
        <f t="shared" si="13"/>
        <v>2.0136110849278917E-2</v>
      </c>
      <c r="K39" s="216">
        <v>21896.46</v>
      </c>
      <c r="L39" s="103">
        <f t="shared" si="14"/>
        <v>2.0639513620510887E-2</v>
      </c>
      <c r="M39" s="216">
        <v>22443.871499999997</v>
      </c>
      <c r="N39" s="103">
        <f t="shared" si="15"/>
        <v>1.9941089132834062E-2</v>
      </c>
      <c r="O39" s="216">
        <v>23004.968287499996</v>
      </c>
      <c r="P39" s="103">
        <f t="shared" si="16"/>
        <v>1.9844287729276613E-2</v>
      </c>
      <c r="Q39" s="216">
        <v>23580.092494687495</v>
      </c>
      <c r="R39" s="103">
        <f t="shared" si="17"/>
        <v>1.9747956235445174E-2</v>
      </c>
      <c r="S39" s="216">
        <v>24169.59480705468</v>
      </c>
      <c r="T39" s="103">
        <f t="shared" si="18"/>
        <v>1.9652092370224562E-2</v>
      </c>
      <c r="U39" s="216">
        <v>24773.834677231043</v>
      </c>
      <c r="V39" s="103">
        <f t="shared" si="19"/>
        <v>1.9556693863572984E-2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6820</v>
      </c>
      <c r="F40" s="103">
        <f t="shared" si="11"/>
        <v>6.8199999999999997E-3</v>
      </c>
      <c r="G40" s="216">
        <v>6956.4</v>
      </c>
      <c r="H40" s="103">
        <f t="shared" si="12"/>
        <v>6.7537864077669898E-3</v>
      </c>
      <c r="I40" s="216">
        <v>7095.5280000000002</v>
      </c>
      <c r="J40" s="103">
        <f t="shared" si="13"/>
        <v>6.68821566594401E-3</v>
      </c>
      <c r="K40" s="216">
        <v>7237.4385600000005</v>
      </c>
      <c r="L40" s="103">
        <f t="shared" si="14"/>
        <v>6.8219799792628901E-3</v>
      </c>
      <c r="M40" s="216">
        <v>7382.1873312000007</v>
      </c>
      <c r="N40" s="103">
        <f t="shared" si="15"/>
        <v>6.5589778290584865E-3</v>
      </c>
      <c r="O40" s="216">
        <v>7529.8310778240002</v>
      </c>
      <c r="P40" s="103">
        <f t="shared" si="16"/>
        <v>6.4952984326598602E-3</v>
      </c>
      <c r="Q40" s="216">
        <v>7680.4276993804806</v>
      </c>
      <c r="R40" s="103">
        <f t="shared" si="17"/>
        <v>6.4322372828282117E-3</v>
      </c>
      <c r="S40" s="216">
        <v>7834.0362533680909</v>
      </c>
      <c r="T40" s="103">
        <f t="shared" si="18"/>
        <v>6.3697883771696856E-3</v>
      </c>
      <c r="U40" s="216">
        <v>7990.7169784354528</v>
      </c>
      <c r="V40" s="103">
        <f t="shared" si="19"/>
        <v>6.3079457715660954E-3</v>
      </c>
    </row>
    <row r="41" spans="1:22" ht="12.75" customHeight="1" x14ac:dyDescent="0.3">
      <c r="A41" s="38" t="s">
        <v>26</v>
      </c>
      <c r="B41" s="50"/>
      <c r="C41" s="216">
        <v>0</v>
      </c>
      <c r="D41" s="103">
        <f t="shared" si="10"/>
        <v>0</v>
      </c>
      <c r="E41" s="216">
        <v>17856</v>
      </c>
      <c r="F41" s="103">
        <f t="shared" si="11"/>
        <v>1.7856E-2</v>
      </c>
      <c r="G41" s="216">
        <v>18480.96</v>
      </c>
      <c r="H41" s="103">
        <f t="shared" si="12"/>
        <v>1.7942679611650483E-2</v>
      </c>
      <c r="I41" s="216">
        <v>19072.350719999999</v>
      </c>
      <c r="J41" s="103">
        <f t="shared" si="13"/>
        <v>1.7977519766236214E-2</v>
      </c>
      <c r="K41" s="216">
        <v>19549.159487999998</v>
      </c>
      <c r="L41" s="103">
        <f t="shared" si="14"/>
        <v>1.8426957760392118E-2</v>
      </c>
      <c r="M41" s="216">
        <v>20037.888475199994</v>
      </c>
      <c r="N41" s="103">
        <f t="shared" si="15"/>
        <v>1.7803404377794246E-2</v>
      </c>
      <c r="O41" s="216">
        <v>20538.835687079994</v>
      </c>
      <c r="P41" s="103">
        <f t="shared" si="16"/>
        <v>1.7716980084698158E-2</v>
      </c>
      <c r="Q41" s="216">
        <v>21052.306579256991</v>
      </c>
      <c r="R41" s="103">
        <f t="shared" si="17"/>
        <v>1.7630975327005447E-2</v>
      </c>
      <c r="S41" s="216">
        <v>21578.614243738415</v>
      </c>
      <c r="T41" s="103">
        <f t="shared" si="18"/>
        <v>1.7545388068136488E-2</v>
      </c>
      <c r="U41" s="216">
        <v>22118.079599831872</v>
      </c>
      <c r="V41" s="103">
        <f t="shared" si="19"/>
        <v>1.7460216281397958E-2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0</v>
      </c>
      <c r="D45" s="103">
        <f t="shared" si="10"/>
        <v>0</v>
      </c>
      <c r="E45" s="219">
        <v>24910</v>
      </c>
      <c r="F45" s="103">
        <f t="shared" si="11"/>
        <v>2.4910000000000002E-2</v>
      </c>
      <c r="G45" s="219">
        <v>25704.3</v>
      </c>
      <c r="H45" s="103">
        <f t="shared" si="12"/>
        <v>2.4955631067961163E-2</v>
      </c>
      <c r="I45" s="219">
        <v>26463.556800000002</v>
      </c>
      <c r="J45" s="103">
        <f t="shared" si="13"/>
        <v>2.4944440380808751E-2</v>
      </c>
      <c r="K45" s="219">
        <v>27098.251380000002</v>
      </c>
      <c r="L45" s="103">
        <f t="shared" si="14"/>
        <v>2.5542700895466116E-2</v>
      </c>
      <c r="M45" s="219">
        <v>27748.275437699995</v>
      </c>
      <c r="N45" s="103">
        <f t="shared" si="15"/>
        <v>2.4653983328393487E-2</v>
      </c>
      <c r="O45" s="219">
        <v>28414.001452306489</v>
      </c>
      <c r="P45" s="103">
        <f t="shared" si="16"/>
        <v>2.451016725226397E-2</v>
      </c>
      <c r="Q45" s="219">
        <v>29095.810999851434</v>
      </c>
      <c r="R45" s="103">
        <f t="shared" si="17"/>
        <v>2.4367283647818674E-2</v>
      </c>
      <c r="S45" s="219">
        <v>29794.094976309745</v>
      </c>
      <c r="T45" s="103">
        <f t="shared" si="18"/>
        <v>2.4225325713395113E-2</v>
      </c>
      <c r="U45" s="219">
        <v>30509.253826208751</v>
      </c>
      <c r="V45" s="103">
        <f t="shared" si="19"/>
        <v>2.4084286702436959E-2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314586</v>
      </c>
      <c r="F46" s="106">
        <f t="shared" si="11"/>
        <v>0.31458599999999998</v>
      </c>
      <c r="G46" s="105">
        <f>SUM(G36:G45)</f>
        <v>324591.66000000003</v>
      </c>
      <c r="H46" s="106">
        <f t="shared" si="12"/>
        <v>0.31513753398058253</v>
      </c>
      <c r="I46" s="105">
        <f>SUM(I36:I45)</f>
        <v>334158.63552000001</v>
      </c>
      <c r="J46" s="106">
        <f t="shared" si="13"/>
        <v>0.31497656284286929</v>
      </c>
      <c r="K46" s="105">
        <f>SUM(K36:K45)</f>
        <v>342164.11942799995</v>
      </c>
      <c r="L46" s="106">
        <f t="shared" si="14"/>
        <v>0.32252249922518611</v>
      </c>
      <c r="M46" s="105">
        <f>SUM(M36:M45)</f>
        <v>350362.7707940999</v>
      </c>
      <c r="N46" s="106">
        <f t="shared" si="15"/>
        <v>0.31129278392241094</v>
      </c>
      <c r="O46" s="105">
        <f>SUM(O36:O45)</f>
        <v>358759.27941196039</v>
      </c>
      <c r="P46" s="106">
        <f t="shared" si="16"/>
        <v>0.3094689059000898</v>
      </c>
      <c r="Q46" s="105">
        <f>SUM(Q36:Q45)</f>
        <v>367358.44953222759</v>
      </c>
      <c r="R46" s="106">
        <f t="shared" si="17"/>
        <v>0.30765691804295742</v>
      </c>
      <c r="S46" s="105">
        <f>SUM(S36:S45)</f>
        <v>376165.20266820077</v>
      </c>
      <c r="T46" s="106">
        <f t="shared" si="18"/>
        <v>0.3058567331522663</v>
      </c>
      <c r="U46" s="105">
        <f>SUM(U36:U45)</f>
        <v>385184.58047052665</v>
      </c>
      <c r="V46" s="106">
        <f t="shared" si="19"/>
        <v>0.30406826473877296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700.00000000000011</v>
      </c>
      <c r="F54" s="103">
        <f t="shared" si="21"/>
        <v>7.000000000000001E-4</v>
      </c>
      <c r="G54" s="216">
        <v>721</v>
      </c>
      <c r="H54" s="103">
        <f t="shared" si="22"/>
        <v>6.9999999999999999E-4</v>
      </c>
      <c r="I54" s="216">
        <v>742.63000000000011</v>
      </c>
      <c r="J54" s="103">
        <f t="shared" si="23"/>
        <v>7.000000000000001E-4</v>
      </c>
      <c r="K54" s="216">
        <v>764.90890000000002</v>
      </c>
      <c r="L54" s="103">
        <f t="shared" si="24"/>
        <v>7.2100000000000007E-4</v>
      </c>
      <c r="M54" s="216">
        <v>787.85616700000003</v>
      </c>
      <c r="N54" s="103">
        <f t="shared" si="25"/>
        <v>6.9999999999999999E-4</v>
      </c>
      <c r="O54" s="216">
        <v>811.49185200999989</v>
      </c>
      <c r="P54" s="103">
        <f t="shared" si="26"/>
        <v>6.9999999999999988E-4</v>
      </c>
      <c r="Q54" s="216">
        <v>835.83660757029986</v>
      </c>
      <c r="R54" s="103">
        <f t="shared" si="27"/>
        <v>6.9999999999999988E-4</v>
      </c>
      <c r="S54" s="216">
        <v>860.91170579740901</v>
      </c>
      <c r="T54" s="103">
        <f t="shared" si="28"/>
        <v>6.9999999999999999E-4</v>
      </c>
      <c r="U54" s="216">
        <v>886.73905697133125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510.00000000000011</v>
      </c>
      <c r="F56" s="103">
        <f t="shared" si="21"/>
        <v>5.1000000000000015E-4</v>
      </c>
      <c r="G56" s="216">
        <v>525.30000000000007</v>
      </c>
      <c r="H56" s="103">
        <f t="shared" si="22"/>
        <v>5.1000000000000004E-4</v>
      </c>
      <c r="I56" s="216">
        <v>541.05900000000008</v>
      </c>
      <c r="J56" s="103">
        <f t="shared" si="23"/>
        <v>5.1000000000000004E-4</v>
      </c>
      <c r="K56" s="216">
        <v>557.29077000000007</v>
      </c>
      <c r="L56" s="103">
        <f t="shared" si="24"/>
        <v>5.2530000000000003E-4</v>
      </c>
      <c r="M56" s="216">
        <v>574.00949309999999</v>
      </c>
      <c r="N56" s="103">
        <f t="shared" si="25"/>
        <v>5.0999999999999993E-4</v>
      </c>
      <c r="O56" s="216">
        <v>591.229777893</v>
      </c>
      <c r="P56" s="103">
        <f t="shared" si="26"/>
        <v>5.1000000000000004E-4</v>
      </c>
      <c r="Q56" s="216">
        <v>608.96667122978999</v>
      </c>
      <c r="R56" s="103">
        <f t="shared" si="27"/>
        <v>5.1000000000000004E-4</v>
      </c>
      <c r="S56" s="216">
        <v>627.23567136668385</v>
      </c>
      <c r="T56" s="103">
        <f t="shared" si="28"/>
        <v>5.1000000000000015E-4</v>
      </c>
      <c r="U56" s="216">
        <v>646.05274150768435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100000</v>
      </c>
      <c r="F59" s="103">
        <f t="shared" si="21"/>
        <v>0.1</v>
      </c>
      <c r="G59" s="216">
        <v>103000</v>
      </c>
      <c r="H59" s="103">
        <f t="shared" si="22"/>
        <v>0.1</v>
      </c>
      <c r="I59" s="216">
        <v>106090</v>
      </c>
      <c r="J59" s="103">
        <f t="shared" si="23"/>
        <v>0.1</v>
      </c>
      <c r="K59" s="216">
        <v>109272.70000000001</v>
      </c>
      <c r="L59" s="103">
        <f t="shared" si="24"/>
        <v>0.10300000000000001</v>
      </c>
      <c r="M59" s="216">
        <v>112550.88100000001</v>
      </c>
      <c r="N59" s="103">
        <f t="shared" si="25"/>
        <v>0.1</v>
      </c>
      <c r="O59" s="216">
        <v>115927.40743000001</v>
      </c>
      <c r="P59" s="103">
        <f t="shared" si="26"/>
        <v>0.1</v>
      </c>
      <c r="Q59" s="216">
        <v>119405.2296529</v>
      </c>
      <c r="R59" s="103">
        <f t="shared" si="27"/>
        <v>0.1</v>
      </c>
      <c r="S59" s="216">
        <v>122987.38654248702</v>
      </c>
      <c r="T59" s="103">
        <f t="shared" si="28"/>
        <v>0.1</v>
      </c>
      <c r="U59" s="216">
        <v>126677.00813876162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8534.1167779159132</v>
      </c>
      <c r="F63" s="103">
        <f t="shared" si="21"/>
        <v>8.5341167779159136E-3</v>
      </c>
      <c r="G63" s="216">
        <v>9621.7339002658446</v>
      </c>
      <c r="H63" s="103">
        <f t="shared" si="22"/>
        <v>9.341489223559072E-3</v>
      </c>
      <c r="I63" s="216">
        <v>9527.4465073480951</v>
      </c>
      <c r="J63" s="103">
        <f t="shared" si="23"/>
        <v>8.9805321023169911E-3</v>
      </c>
      <c r="K63" s="216">
        <v>9758.8438138970087</v>
      </c>
      <c r="L63" s="103">
        <f t="shared" si="24"/>
        <v>9.198646256854565E-3</v>
      </c>
      <c r="M63" s="216">
        <v>9996.3017704495123</v>
      </c>
      <c r="N63" s="103">
        <f t="shared" si="25"/>
        <v>8.8815846501010612E-3</v>
      </c>
      <c r="O63" s="216">
        <v>10238.84415934036</v>
      </c>
      <c r="P63" s="103">
        <f t="shared" si="26"/>
        <v>8.8321169137874859E-3</v>
      </c>
      <c r="Q63" s="216">
        <v>10487.737471042215</v>
      </c>
      <c r="R63" s="103">
        <f t="shared" si="27"/>
        <v>8.7833150202290995E-3</v>
      </c>
      <c r="S63" s="216">
        <v>10742.563170914009</v>
      </c>
      <c r="T63" s="103">
        <f t="shared" si="28"/>
        <v>8.7346869243399225E-3</v>
      </c>
      <c r="U63" s="216">
        <v>11003.466265922876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4799.9999999999991</v>
      </c>
      <c r="F64" s="103">
        <f t="shared" si="21"/>
        <v>4.7999999999999987E-3</v>
      </c>
      <c r="G64" s="216">
        <v>4943.9999999999991</v>
      </c>
      <c r="H64" s="103">
        <f t="shared" si="22"/>
        <v>4.7999999999999987E-3</v>
      </c>
      <c r="I64" s="216">
        <v>5092.32</v>
      </c>
      <c r="J64" s="103">
        <f t="shared" si="23"/>
        <v>4.7999999999999996E-3</v>
      </c>
      <c r="K64" s="216">
        <v>5245.0895999999993</v>
      </c>
      <c r="L64" s="103">
        <f t="shared" si="24"/>
        <v>4.9439999999999996E-3</v>
      </c>
      <c r="M64" s="216">
        <v>5402.4422879999993</v>
      </c>
      <c r="N64" s="103">
        <f t="shared" si="25"/>
        <v>4.7999999999999987E-3</v>
      </c>
      <c r="O64" s="216">
        <v>5564.515556639999</v>
      </c>
      <c r="P64" s="103">
        <f t="shared" si="26"/>
        <v>4.7999999999999996E-3</v>
      </c>
      <c r="Q64" s="216">
        <v>5731.4510233391984</v>
      </c>
      <c r="R64" s="103">
        <f t="shared" si="27"/>
        <v>4.7999999999999987E-3</v>
      </c>
      <c r="S64" s="216">
        <v>5903.3945540393752</v>
      </c>
      <c r="T64" s="103">
        <f t="shared" si="28"/>
        <v>4.7999999999999996E-3</v>
      </c>
      <c r="U64" s="216">
        <v>6080.4963906605572</v>
      </c>
      <c r="V64" s="103">
        <f t="shared" si="29"/>
        <v>4.7999999999999996E-3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500</v>
      </c>
      <c r="F65" s="103">
        <f t="shared" si="21"/>
        <v>5.0000000000000001E-4</v>
      </c>
      <c r="G65" s="216">
        <v>515</v>
      </c>
      <c r="H65" s="103">
        <f t="shared" si="22"/>
        <v>5.0000000000000001E-4</v>
      </c>
      <c r="I65" s="216">
        <v>530.45000000000005</v>
      </c>
      <c r="J65" s="103">
        <f t="shared" si="23"/>
        <v>5.0000000000000001E-4</v>
      </c>
      <c r="K65" s="216">
        <v>546.36350000000004</v>
      </c>
      <c r="L65" s="103">
        <f t="shared" si="24"/>
        <v>5.1500000000000005E-4</v>
      </c>
      <c r="M65" s="216">
        <v>562.75440500000002</v>
      </c>
      <c r="N65" s="103">
        <f t="shared" si="25"/>
        <v>5.0000000000000001E-4</v>
      </c>
      <c r="O65" s="216">
        <v>579.63703714999997</v>
      </c>
      <c r="P65" s="103">
        <f t="shared" si="26"/>
        <v>5.0000000000000001E-4</v>
      </c>
      <c r="Q65" s="216">
        <v>597.02614826449997</v>
      </c>
      <c r="R65" s="103">
        <f t="shared" si="27"/>
        <v>5.0000000000000001E-4</v>
      </c>
      <c r="S65" s="216">
        <v>614.93693271243512</v>
      </c>
      <c r="T65" s="103">
        <f t="shared" si="28"/>
        <v>5.0000000000000012E-4</v>
      </c>
      <c r="U65" s="216">
        <v>633.38504069380815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2800.0000000000005</v>
      </c>
      <c r="F66" s="103">
        <f t="shared" si="21"/>
        <v>2.8000000000000004E-3</v>
      </c>
      <c r="G66" s="216">
        <v>2884</v>
      </c>
      <c r="H66" s="103">
        <f t="shared" si="22"/>
        <v>2.8E-3</v>
      </c>
      <c r="I66" s="216">
        <v>2970.5200000000004</v>
      </c>
      <c r="J66" s="103">
        <f t="shared" si="23"/>
        <v>2.8000000000000004E-3</v>
      </c>
      <c r="K66" s="216">
        <v>3059.6356000000001</v>
      </c>
      <c r="L66" s="103">
        <f t="shared" si="24"/>
        <v>2.8840000000000003E-3</v>
      </c>
      <c r="M66" s="216">
        <v>3151.4246680000001</v>
      </c>
      <c r="N66" s="103">
        <f t="shared" si="25"/>
        <v>2.8E-3</v>
      </c>
      <c r="O66" s="216">
        <v>3245.9674080399996</v>
      </c>
      <c r="P66" s="103">
        <f t="shared" si="26"/>
        <v>2.7999999999999995E-3</v>
      </c>
      <c r="Q66" s="216">
        <v>3343.3464302811994</v>
      </c>
      <c r="R66" s="103">
        <f t="shared" si="27"/>
        <v>2.7999999999999995E-3</v>
      </c>
      <c r="S66" s="216">
        <v>3443.6468231896361</v>
      </c>
      <c r="T66" s="103">
        <f t="shared" si="28"/>
        <v>2.8E-3</v>
      </c>
      <c r="U66" s="216">
        <v>3546.956227885325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13500</v>
      </c>
      <c r="F67" s="103">
        <f t="shared" si="21"/>
        <v>1.35E-2</v>
      </c>
      <c r="G67" s="216">
        <v>13905</v>
      </c>
      <c r="H67" s="103">
        <f t="shared" si="22"/>
        <v>1.35E-2</v>
      </c>
      <c r="I67" s="216">
        <v>14322.150000000001</v>
      </c>
      <c r="J67" s="103">
        <f t="shared" si="23"/>
        <v>1.3500000000000002E-2</v>
      </c>
      <c r="K67" s="216">
        <v>14751.8145</v>
      </c>
      <c r="L67" s="103">
        <f t="shared" si="24"/>
        <v>1.3905000000000001E-2</v>
      </c>
      <c r="M67" s="216">
        <v>15194.368935</v>
      </c>
      <c r="N67" s="103">
        <f t="shared" si="25"/>
        <v>1.35E-2</v>
      </c>
      <c r="O67" s="216">
        <v>15650.200003049998</v>
      </c>
      <c r="P67" s="103">
        <f t="shared" si="26"/>
        <v>1.3499999999999998E-2</v>
      </c>
      <c r="Q67" s="216">
        <v>16119.706003141499</v>
      </c>
      <c r="R67" s="103">
        <f t="shared" si="27"/>
        <v>1.35E-2</v>
      </c>
      <c r="S67" s="216">
        <v>16603.297183235747</v>
      </c>
      <c r="T67" s="103">
        <f t="shared" si="28"/>
        <v>1.3500000000000002E-2</v>
      </c>
      <c r="U67" s="216">
        <v>17101.396098732817</v>
      </c>
      <c r="V67" s="103">
        <f t="shared" si="29"/>
        <v>1.3499999999999998E-2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1700</v>
      </c>
      <c r="F68" s="103">
        <f t="shared" si="21"/>
        <v>1.6999999999999999E-3</v>
      </c>
      <c r="G68" s="216">
        <v>1751</v>
      </c>
      <c r="H68" s="103">
        <f t="shared" si="22"/>
        <v>1.6999999999999999E-3</v>
      </c>
      <c r="I68" s="216">
        <v>1803.53</v>
      </c>
      <c r="J68" s="103">
        <f t="shared" si="23"/>
        <v>1.6999999999999999E-3</v>
      </c>
      <c r="K68" s="216">
        <v>1857.6359</v>
      </c>
      <c r="L68" s="103">
        <f t="shared" si="24"/>
        <v>1.751E-3</v>
      </c>
      <c r="M68" s="216">
        <v>1913.3649770000002</v>
      </c>
      <c r="N68" s="103">
        <f t="shared" si="25"/>
        <v>1.7000000000000001E-3</v>
      </c>
      <c r="O68" s="216">
        <v>1970.7659263099999</v>
      </c>
      <c r="P68" s="103">
        <f t="shared" si="26"/>
        <v>1.6999999999999999E-3</v>
      </c>
      <c r="Q68" s="216">
        <v>2029.8889040992997</v>
      </c>
      <c r="R68" s="103">
        <f t="shared" si="27"/>
        <v>1.6999999999999999E-3</v>
      </c>
      <c r="S68" s="216">
        <v>2090.785571222279</v>
      </c>
      <c r="T68" s="103">
        <f t="shared" si="28"/>
        <v>1.6999999999999999E-3</v>
      </c>
      <c r="U68" s="216">
        <v>2153.5091383589474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100</v>
      </c>
      <c r="F70" s="103">
        <f t="shared" si="21"/>
        <v>1E-4</v>
      </c>
      <c r="G70" s="216">
        <v>103.00000000000001</v>
      </c>
      <c r="H70" s="103">
        <f t="shared" si="22"/>
        <v>1.0000000000000002E-4</v>
      </c>
      <c r="I70" s="216">
        <v>106.09000000000002</v>
      </c>
      <c r="J70" s="103">
        <f t="shared" si="23"/>
        <v>1.0000000000000002E-4</v>
      </c>
      <c r="K70" s="216">
        <v>109.27270000000001</v>
      </c>
      <c r="L70" s="103">
        <f t="shared" si="24"/>
        <v>1.0300000000000001E-4</v>
      </c>
      <c r="M70" s="216">
        <v>112.55088100000002</v>
      </c>
      <c r="N70" s="103">
        <f t="shared" si="25"/>
        <v>1E-4</v>
      </c>
      <c r="O70" s="216">
        <v>115.92740743000002</v>
      </c>
      <c r="P70" s="103">
        <f t="shared" si="26"/>
        <v>1.0000000000000002E-4</v>
      </c>
      <c r="Q70" s="216">
        <v>119.40522965289999</v>
      </c>
      <c r="R70" s="103">
        <f t="shared" si="27"/>
        <v>1E-4</v>
      </c>
      <c r="S70" s="216">
        <v>122.98738654248702</v>
      </c>
      <c r="T70" s="103">
        <f t="shared" si="28"/>
        <v>1E-4</v>
      </c>
      <c r="U70" s="216">
        <v>126.67700813876164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7500</v>
      </c>
      <c r="F75" s="103">
        <f t="shared" si="21"/>
        <v>7.4999999999999997E-3</v>
      </c>
      <c r="G75" s="216">
        <v>7725</v>
      </c>
      <c r="H75" s="103">
        <f t="shared" si="22"/>
        <v>7.4999999999999997E-3</v>
      </c>
      <c r="I75" s="216">
        <v>7956.75</v>
      </c>
      <c r="J75" s="103">
        <f t="shared" si="23"/>
        <v>7.4999999999999997E-3</v>
      </c>
      <c r="K75" s="216">
        <v>8195.4524999999994</v>
      </c>
      <c r="L75" s="103">
        <f t="shared" si="24"/>
        <v>7.7249999999999992E-3</v>
      </c>
      <c r="M75" s="216">
        <v>8441.3160750000006</v>
      </c>
      <c r="N75" s="103">
        <f t="shared" si="25"/>
        <v>7.5000000000000006E-3</v>
      </c>
      <c r="O75" s="216">
        <v>8694.5555572499998</v>
      </c>
      <c r="P75" s="103">
        <f t="shared" si="26"/>
        <v>7.4999999999999997E-3</v>
      </c>
      <c r="Q75" s="216">
        <v>8955.3922239674994</v>
      </c>
      <c r="R75" s="103">
        <f t="shared" si="27"/>
        <v>7.4999999999999997E-3</v>
      </c>
      <c r="S75" s="216">
        <v>9224.0539906865251</v>
      </c>
      <c r="T75" s="103">
        <f t="shared" si="28"/>
        <v>7.4999999999999997E-3</v>
      </c>
      <c r="U75" s="216">
        <v>9500.7756104071213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400</v>
      </c>
      <c r="F76" s="103">
        <f t="shared" si="21"/>
        <v>4.0000000000000002E-4</v>
      </c>
      <c r="G76" s="216">
        <v>412.00000000000006</v>
      </c>
      <c r="H76" s="103">
        <f t="shared" si="22"/>
        <v>4.0000000000000007E-4</v>
      </c>
      <c r="I76" s="216">
        <v>424.36000000000007</v>
      </c>
      <c r="J76" s="103">
        <f t="shared" si="23"/>
        <v>4.0000000000000007E-4</v>
      </c>
      <c r="K76" s="216">
        <v>437.09080000000006</v>
      </c>
      <c r="L76" s="103">
        <f t="shared" si="24"/>
        <v>4.1200000000000004E-4</v>
      </c>
      <c r="M76" s="216">
        <v>450.20352400000007</v>
      </c>
      <c r="N76" s="103">
        <f t="shared" si="25"/>
        <v>4.0000000000000002E-4</v>
      </c>
      <c r="O76" s="216">
        <v>463.70962972000007</v>
      </c>
      <c r="P76" s="103">
        <f t="shared" si="26"/>
        <v>4.0000000000000007E-4</v>
      </c>
      <c r="Q76" s="216">
        <v>477.62091861159996</v>
      </c>
      <c r="R76" s="103">
        <f t="shared" si="27"/>
        <v>4.0000000000000002E-4</v>
      </c>
      <c r="S76" s="216">
        <v>491.94954616994806</v>
      </c>
      <c r="T76" s="103">
        <f t="shared" si="28"/>
        <v>4.0000000000000002E-4</v>
      </c>
      <c r="U76" s="216">
        <v>506.70803255504654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1300</v>
      </c>
      <c r="F77" s="103">
        <f t="shared" si="21"/>
        <v>1.2999999999999999E-3</v>
      </c>
      <c r="G77" s="216">
        <v>1339</v>
      </c>
      <c r="H77" s="103">
        <f t="shared" si="22"/>
        <v>1.2999999999999999E-3</v>
      </c>
      <c r="I77" s="216">
        <v>1379.1699999999998</v>
      </c>
      <c r="J77" s="103">
        <f t="shared" si="23"/>
        <v>1.2999999999999999E-3</v>
      </c>
      <c r="K77" s="216">
        <v>1420.5451</v>
      </c>
      <c r="L77" s="103">
        <f t="shared" si="24"/>
        <v>1.3390000000000001E-3</v>
      </c>
      <c r="M77" s="216">
        <v>1463.1614529999999</v>
      </c>
      <c r="N77" s="103">
        <f t="shared" si="25"/>
        <v>1.2999999999999999E-3</v>
      </c>
      <c r="O77" s="216">
        <v>1507.0562965899999</v>
      </c>
      <c r="P77" s="103">
        <f t="shared" si="26"/>
        <v>1.2999999999999999E-3</v>
      </c>
      <c r="Q77" s="216">
        <v>1552.2679854876997</v>
      </c>
      <c r="R77" s="103">
        <f t="shared" si="27"/>
        <v>1.2999999999999997E-3</v>
      </c>
      <c r="S77" s="216">
        <v>1598.836025052331</v>
      </c>
      <c r="T77" s="103">
        <f t="shared" si="28"/>
        <v>1.2999999999999999E-3</v>
      </c>
      <c r="U77" s="216">
        <v>1646.801105803901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20000.000000000004</v>
      </c>
      <c r="F78" s="103">
        <f t="shared" si="21"/>
        <v>2.0000000000000004E-2</v>
      </c>
      <c r="G78" s="216">
        <v>20600</v>
      </c>
      <c r="H78" s="103">
        <f t="shared" si="22"/>
        <v>0.02</v>
      </c>
      <c r="I78" s="216">
        <v>21218.000000000004</v>
      </c>
      <c r="J78" s="103">
        <f t="shared" si="23"/>
        <v>2.0000000000000004E-2</v>
      </c>
      <c r="K78" s="216">
        <v>21854.54</v>
      </c>
      <c r="L78" s="103">
        <f t="shared" si="24"/>
        <v>2.06E-2</v>
      </c>
      <c r="M78" s="216">
        <v>22510.176200000002</v>
      </c>
      <c r="N78" s="103">
        <f t="shared" si="25"/>
        <v>0.02</v>
      </c>
      <c r="O78" s="216">
        <v>23185.481486000004</v>
      </c>
      <c r="P78" s="103">
        <f t="shared" si="26"/>
        <v>2.0000000000000004E-2</v>
      </c>
      <c r="Q78" s="216">
        <v>23881.04593058</v>
      </c>
      <c r="R78" s="103">
        <f t="shared" si="27"/>
        <v>0.02</v>
      </c>
      <c r="S78" s="216">
        <v>24597.477308497404</v>
      </c>
      <c r="T78" s="103">
        <f t="shared" si="28"/>
        <v>2.0000000000000004E-2</v>
      </c>
      <c r="U78" s="216">
        <v>25335.401627752326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4000</v>
      </c>
      <c r="F86" s="103">
        <f t="shared" si="21"/>
        <v>4.0000000000000001E-3</v>
      </c>
      <c r="G86" s="216">
        <v>4120</v>
      </c>
      <c r="H86" s="103">
        <f t="shared" si="22"/>
        <v>4.0000000000000001E-3</v>
      </c>
      <c r="I86" s="216">
        <v>4243.6000000000004</v>
      </c>
      <c r="J86" s="103">
        <f t="shared" si="23"/>
        <v>4.0000000000000001E-3</v>
      </c>
      <c r="K86" s="216">
        <v>4370.9080000000004</v>
      </c>
      <c r="L86" s="103">
        <f t="shared" si="24"/>
        <v>4.1200000000000004E-3</v>
      </c>
      <c r="M86" s="216">
        <v>4502.0352400000002</v>
      </c>
      <c r="N86" s="103">
        <f t="shared" si="25"/>
        <v>4.0000000000000001E-3</v>
      </c>
      <c r="O86" s="216">
        <v>4637.0962971999998</v>
      </c>
      <c r="P86" s="103">
        <f t="shared" si="26"/>
        <v>4.0000000000000001E-3</v>
      </c>
      <c r="Q86" s="216">
        <v>4776.2091861159997</v>
      </c>
      <c r="R86" s="103">
        <f t="shared" si="27"/>
        <v>4.0000000000000001E-3</v>
      </c>
      <c r="S86" s="216">
        <v>4919.495461699481</v>
      </c>
      <c r="T86" s="103">
        <f t="shared" si="28"/>
        <v>4.000000000000001E-3</v>
      </c>
      <c r="U86" s="216">
        <v>5067.0803255504652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5100.0000000000009</v>
      </c>
      <c r="F88" s="103">
        <f t="shared" si="21"/>
        <v>5.1000000000000012E-3</v>
      </c>
      <c r="G88" s="216">
        <v>5253.0000000000009</v>
      </c>
      <c r="H88" s="103">
        <f t="shared" si="22"/>
        <v>5.1000000000000012E-3</v>
      </c>
      <c r="I88" s="216">
        <v>5410.59</v>
      </c>
      <c r="J88" s="103">
        <f t="shared" si="23"/>
        <v>5.1000000000000004E-3</v>
      </c>
      <c r="K88" s="216">
        <v>5572.9077000000007</v>
      </c>
      <c r="L88" s="103">
        <f t="shared" si="24"/>
        <v>5.2530000000000007E-3</v>
      </c>
      <c r="M88" s="216">
        <v>5740.0949310000005</v>
      </c>
      <c r="N88" s="103">
        <f t="shared" si="25"/>
        <v>5.1000000000000004E-3</v>
      </c>
      <c r="O88" s="216">
        <v>5912.2977789300003</v>
      </c>
      <c r="P88" s="103">
        <f t="shared" si="26"/>
        <v>5.1000000000000004E-3</v>
      </c>
      <c r="Q88" s="216">
        <v>6089.6667122978997</v>
      </c>
      <c r="R88" s="103">
        <f t="shared" si="27"/>
        <v>5.1000000000000004E-3</v>
      </c>
      <c r="S88" s="216">
        <v>6272.356713666838</v>
      </c>
      <c r="T88" s="103">
        <f t="shared" si="28"/>
        <v>5.1000000000000004E-3</v>
      </c>
      <c r="U88" s="216">
        <v>6460.5274150768428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200</v>
      </c>
      <c r="F90" s="103">
        <f t="shared" si="21"/>
        <v>2.0000000000000001E-4</v>
      </c>
      <c r="G90" s="216">
        <v>206.00000000000003</v>
      </c>
      <c r="H90" s="103">
        <f t="shared" si="22"/>
        <v>2.0000000000000004E-4</v>
      </c>
      <c r="I90" s="216">
        <v>212.18000000000004</v>
      </c>
      <c r="J90" s="103">
        <f t="shared" si="23"/>
        <v>2.0000000000000004E-4</v>
      </c>
      <c r="K90" s="216">
        <v>218.54540000000003</v>
      </c>
      <c r="L90" s="103">
        <f t="shared" si="24"/>
        <v>2.0600000000000002E-4</v>
      </c>
      <c r="M90" s="216">
        <v>225.10176200000004</v>
      </c>
      <c r="N90" s="103">
        <f t="shared" si="25"/>
        <v>2.0000000000000001E-4</v>
      </c>
      <c r="O90" s="216">
        <v>231.85481486000003</v>
      </c>
      <c r="P90" s="103">
        <f t="shared" si="26"/>
        <v>2.0000000000000004E-4</v>
      </c>
      <c r="Q90" s="216">
        <v>238.81045930579998</v>
      </c>
      <c r="R90" s="103">
        <f t="shared" si="27"/>
        <v>2.0000000000000001E-4</v>
      </c>
      <c r="S90" s="216">
        <v>245.97477308497403</v>
      </c>
      <c r="T90" s="103">
        <f t="shared" si="28"/>
        <v>2.0000000000000001E-4</v>
      </c>
      <c r="U90" s="216">
        <v>253.35401627752327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3500</v>
      </c>
      <c r="F92" s="103">
        <f t="shared" si="21"/>
        <v>3.5000000000000001E-3</v>
      </c>
      <c r="G92" s="216">
        <v>3605</v>
      </c>
      <c r="H92" s="103">
        <f t="shared" si="22"/>
        <v>3.5000000000000001E-3</v>
      </c>
      <c r="I92" s="216">
        <v>3713.1500000000005</v>
      </c>
      <c r="J92" s="103">
        <f t="shared" si="23"/>
        <v>3.5000000000000005E-3</v>
      </c>
      <c r="K92" s="216">
        <v>3824.5445000000004</v>
      </c>
      <c r="L92" s="103">
        <f t="shared" si="24"/>
        <v>3.6050000000000006E-3</v>
      </c>
      <c r="M92" s="216">
        <v>3939.280835</v>
      </c>
      <c r="N92" s="103">
        <f t="shared" si="25"/>
        <v>3.4999999999999996E-3</v>
      </c>
      <c r="O92" s="216">
        <v>4057.45926005</v>
      </c>
      <c r="P92" s="103">
        <f t="shared" si="26"/>
        <v>3.5000000000000001E-3</v>
      </c>
      <c r="Q92" s="216">
        <v>4179.1830378514996</v>
      </c>
      <c r="R92" s="103">
        <f t="shared" si="27"/>
        <v>3.5000000000000001E-3</v>
      </c>
      <c r="S92" s="216">
        <v>4304.558528987046</v>
      </c>
      <c r="T92" s="103">
        <f t="shared" si="28"/>
        <v>3.5000000000000005E-3</v>
      </c>
      <c r="U92" s="216">
        <v>4433.6952848566561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11739.5</v>
      </c>
      <c r="F97" s="103">
        <f t="shared" si="21"/>
        <v>1.17395E-2</v>
      </c>
      <c r="G97" s="216">
        <v>12113.834999999999</v>
      </c>
      <c r="H97" s="103">
        <f t="shared" si="22"/>
        <v>1.1761004854368932E-2</v>
      </c>
      <c r="I97" s="216">
        <v>12471.65496</v>
      </c>
      <c r="J97" s="103">
        <f t="shared" si="23"/>
        <v>1.1755730945423697E-2</v>
      </c>
      <c r="K97" s="216">
        <v>12770.771661000001</v>
      </c>
      <c r="L97" s="103">
        <f t="shared" si="24"/>
        <v>1.2037677124139883E-2</v>
      </c>
      <c r="M97" s="216">
        <v>13077.112786064998</v>
      </c>
      <c r="N97" s="103">
        <f t="shared" si="25"/>
        <v>1.16188453345514E-2</v>
      </c>
      <c r="O97" s="216">
        <v>13390.85387592742</v>
      </c>
      <c r="P97" s="103">
        <f t="shared" si="26"/>
        <v>1.1551068183779722E-2</v>
      </c>
      <c r="Q97" s="216">
        <v>13712.174758440622</v>
      </c>
      <c r="R97" s="103">
        <f t="shared" si="27"/>
        <v>1.1483730485089013E-2</v>
      </c>
      <c r="S97" s="216">
        <v>14041.259653728956</v>
      </c>
      <c r="T97" s="103">
        <f t="shared" si="28"/>
        <v>1.1416829033014933E-2</v>
      </c>
      <c r="U97" s="216">
        <v>14378.297281926038</v>
      </c>
      <c r="V97" s="103">
        <f t="shared" si="29"/>
        <v>1.1350360648063374E-2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1199.9999999999998</v>
      </c>
      <c r="F98" s="103">
        <f t="shared" si="21"/>
        <v>1.1999999999999997E-3</v>
      </c>
      <c r="G98" s="216">
        <v>1235.9999999999998</v>
      </c>
      <c r="H98" s="103">
        <f t="shared" si="22"/>
        <v>1.1999999999999997E-3</v>
      </c>
      <c r="I98" s="216">
        <v>1273.08</v>
      </c>
      <c r="J98" s="103">
        <f t="shared" si="23"/>
        <v>1.1999999999999999E-3</v>
      </c>
      <c r="K98" s="216">
        <v>1311.2723999999998</v>
      </c>
      <c r="L98" s="103">
        <f t="shared" si="24"/>
        <v>1.2359999999999999E-3</v>
      </c>
      <c r="M98" s="216">
        <v>1350.6105719999998</v>
      </c>
      <c r="N98" s="103">
        <f t="shared" si="25"/>
        <v>1.1999999999999997E-3</v>
      </c>
      <c r="O98" s="216">
        <v>1391.1288891599997</v>
      </c>
      <c r="P98" s="103">
        <f t="shared" si="26"/>
        <v>1.1999999999999999E-3</v>
      </c>
      <c r="Q98" s="216">
        <v>1432.8627558347996</v>
      </c>
      <c r="R98" s="103">
        <f t="shared" si="27"/>
        <v>1.1999999999999997E-3</v>
      </c>
      <c r="S98" s="216">
        <v>1475.8486385098438</v>
      </c>
      <c r="T98" s="103">
        <f t="shared" si="28"/>
        <v>1.1999999999999999E-3</v>
      </c>
      <c r="U98" s="216">
        <v>1520.1240976651393</v>
      </c>
      <c r="V98" s="103">
        <f t="shared" si="29"/>
        <v>1.1999999999999999E-3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188083.61677791592</v>
      </c>
      <c r="F105" s="106">
        <f t="shared" ref="F105" si="31">IFERROR(E105/E$28,0)</f>
        <v>0.18808361677791591</v>
      </c>
      <c r="G105" s="105">
        <f>SUM(G52:G104)</f>
        <v>194579.86890026584</v>
      </c>
      <c r="H105" s="106">
        <f t="shared" ref="H105" si="32">IFERROR(G105/G$28,0)</f>
        <v>0.18891249407792798</v>
      </c>
      <c r="I105" s="105">
        <f>SUM(I52:I104)</f>
        <v>200028.73046734804</v>
      </c>
      <c r="J105" s="106">
        <f t="shared" ref="J105" si="33">IFERROR(I105/I$28,0)</f>
        <v>0.18854626304774064</v>
      </c>
      <c r="K105" s="105">
        <f>SUM(K52:K104)</f>
        <v>205900.13334489698</v>
      </c>
      <c r="L105" s="106">
        <f t="shared" ref="L105" si="34">IFERROR(K105/K$28,0)</f>
        <v>0.19408062338099441</v>
      </c>
      <c r="M105" s="105">
        <f>SUM(M52:M104)</f>
        <v>211945.04796261457</v>
      </c>
      <c r="N105" s="106">
        <f t="shared" ref="N105" si="35">IFERROR(M105/M$28,0)</f>
        <v>0.1883104299846525</v>
      </c>
      <c r="O105" s="105">
        <f>SUM(O52:O104)</f>
        <v>218167.48044355077</v>
      </c>
      <c r="P105" s="106">
        <f t="shared" ref="P105" si="36">IFERROR(O105/O$28,0)</f>
        <v>0.18819318509756719</v>
      </c>
      <c r="Q105" s="105">
        <f>SUM(Q52:Q104)</f>
        <v>224573.82811001435</v>
      </c>
      <c r="R105" s="106">
        <f t="shared" ref="R105" si="37">IFERROR(Q105/Q$28,0)</f>
        <v>0.18807704550531815</v>
      </c>
      <c r="S105" s="105">
        <f>SUM(S52:S104)</f>
        <v>231168.95618159045</v>
      </c>
      <c r="T105" s="106">
        <f t="shared" ref="T105" si="38">IFERROR(S105/S$28,0)</f>
        <v>0.18796151595735489</v>
      </c>
      <c r="U105" s="105">
        <f>SUM(U52:U104)</f>
        <v>237958.45090550478</v>
      </c>
      <c r="V105" s="106">
        <f t="shared" si="29"/>
        <v>0.18784659852784477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147330.38322208408</v>
      </c>
      <c r="F107" s="106">
        <f>IFERROR(E107/E$28,0)</f>
        <v>0.14733038322208408</v>
      </c>
      <c r="G107" s="105">
        <f>G28-G33-G46-G105</f>
        <v>150328.47109973413</v>
      </c>
      <c r="H107" s="106">
        <f>IFERROR(G107/G$28,0)</f>
        <v>0.14594997194148945</v>
      </c>
      <c r="I107" s="105">
        <f>I28-I33-I46-I105</f>
        <v>155397.63401265195</v>
      </c>
      <c r="J107" s="106">
        <f>IFERROR(I107/I$28,0)</f>
        <v>0.1464771741093901</v>
      </c>
      <c r="K107" s="105">
        <f>K28-K33-K46-K105</f>
        <v>130381.29722710312</v>
      </c>
      <c r="L107" s="106">
        <f>IFERROR(K107/K$28,0)</f>
        <v>0.12289687739381951</v>
      </c>
      <c r="M107" s="105">
        <f>M28-M33-M46-M105</f>
        <v>169272.90774328564</v>
      </c>
      <c r="N107" s="106">
        <f>IFERROR(M107/M$28,0)</f>
        <v>0.15039678609293661</v>
      </c>
      <c r="O107" s="105">
        <f>O28-O33-O46-O105</f>
        <v>176601.3884394888</v>
      </c>
      <c r="P107" s="106">
        <f>IFERROR(O107/O$28,0)</f>
        <v>0.15233790900234298</v>
      </c>
      <c r="Q107" s="105">
        <f>Q28-Q33-Q46-Q105</f>
        <v>184201.71510160805</v>
      </c>
      <c r="R107" s="106">
        <f>IFERROR(Q107/Q$28,0)</f>
        <v>0.15426603645172449</v>
      </c>
      <c r="S107" s="105">
        <f>S28-S33-S46-S105</f>
        <v>192083.85367637436</v>
      </c>
      <c r="T107" s="106">
        <f>IFERROR(S107/S$28,0)</f>
        <v>0.15618175089037883</v>
      </c>
      <c r="U107" s="105">
        <f>U28-U33-U46-U105</f>
        <v>200257.52152591912</v>
      </c>
      <c r="V107" s="106">
        <f>IFERROR(U107/U$28,0)</f>
        <v>0.15808513673338229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100000</v>
      </c>
      <c r="F111" s="103">
        <f t="shared" ref="F111:F116" si="40">IFERROR(E111/E$28,0)</f>
        <v>0.1</v>
      </c>
      <c r="G111" s="102">
        <f>G59</f>
        <v>103000</v>
      </c>
      <c r="H111" s="103">
        <f t="shared" ref="H111:H116" si="41">IFERROR(G111/G$28,0)</f>
        <v>0.1</v>
      </c>
      <c r="I111" s="102">
        <f>I59</f>
        <v>106090</v>
      </c>
      <c r="J111" s="103">
        <f t="shared" ref="J111:J116" si="42">IFERROR(I111/I$28,0)</f>
        <v>0.1</v>
      </c>
      <c r="K111" s="102">
        <f>K59</f>
        <v>109272.70000000001</v>
      </c>
      <c r="L111" s="103">
        <f t="shared" ref="L111:L116" si="43">IFERROR(K111/K$28,0)</f>
        <v>0.10300000000000001</v>
      </c>
      <c r="M111" s="102">
        <f>M59</f>
        <v>112550.88100000001</v>
      </c>
      <c r="N111" s="103">
        <f t="shared" ref="N111:N116" si="44">IFERROR(M111/M$28,0)</f>
        <v>0.1</v>
      </c>
      <c r="O111" s="102">
        <f>O59</f>
        <v>115927.40743000001</v>
      </c>
      <c r="P111" s="103">
        <f t="shared" ref="P111:P116" si="45">IFERROR(O111/O$28,0)</f>
        <v>0.1</v>
      </c>
      <c r="Q111" s="102">
        <f>Q59</f>
        <v>119405.2296529</v>
      </c>
      <c r="R111" s="103">
        <f t="shared" ref="R111:R116" si="46">IFERROR(Q111/Q$28,0)</f>
        <v>0.1</v>
      </c>
      <c r="S111" s="102">
        <f>S59</f>
        <v>122987.38654248702</v>
      </c>
      <c r="T111" s="103">
        <f t="shared" ref="T111:T116" si="47">IFERROR(S111/S$28,0)</f>
        <v>0.1</v>
      </c>
      <c r="U111" s="102">
        <f>U59</f>
        <v>126677.00813876162</v>
      </c>
      <c r="V111" s="103">
        <f t="shared" ref="V111:V116" si="48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100000</v>
      </c>
      <c r="F116" s="106">
        <f t="shared" si="40"/>
        <v>0.1</v>
      </c>
      <c r="G116" s="108">
        <f>SUM(G111:G115)</f>
        <v>103000</v>
      </c>
      <c r="H116" s="106">
        <f t="shared" si="41"/>
        <v>0.1</v>
      </c>
      <c r="I116" s="108">
        <f>SUM(I111:I115)</f>
        <v>106090</v>
      </c>
      <c r="J116" s="106">
        <f t="shared" si="42"/>
        <v>0.1</v>
      </c>
      <c r="K116" s="108">
        <f>SUM(K111:K115)</f>
        <v>109272.70000000001</v>
      </c>
      <c r="L116" s="106">
        <f t="shared" si="43"/>
        <v>0.10300000000000001</v>
      </c>
      <c r="M116" s="108">
        <f>SUM(M111:M115)</f>
        <v>112550.88100000001</v>
      </c>
      <c r="N116" s="106">
        <f t="shared" si="44"/>
        <v>0.1</v>
      </c>
      <c r="O116" s="108">
        <f>SUM(O111:O115)</f>
        <v>115927.40743000001</v>
      </c>
      <c r="P116" s="106">
        <f t="shared" si="45"/>
        <v>0.1</v>
      </c>
      <c r="Q116" s="108">
        <f>SUM(Q111:Q115)</f>
        <v>119405.2296529</v>
      </c>
      <c r="R116" s="106">
        <f t="shared" si="46"/>
        <v>0.1</v>
      </c>
      <c r="S116" s="108">
        <f>SUM(S111:S115)</f>
        <v>122987.38654248702</v>
      </c>
      <c r="T116" s="106">
        <f t="shared" si="47"/>
        <v>0.1</v>
      </c>
      <c r="U116" s="108">
        <f>SUM(U111:U115)</f>
        <v>126677.00813876162</v>
      </c>
      <c r="V116" s="106">
        <f t="shared" si="48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403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3.88671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393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Panera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271</v>
      </c>
      <c r="D8" s="38"/>
      <c r="E8" s="134">
        <f>+C8</f>
        <v>271</v>
      </c>
      <c r="F8" s="38"/>
      <c r="G8" s="134">
        <f>+E8</f>
        <v>271</v>
      </c>
      <c r="H8" s="38"/>
      <c r="I8" s="134">
        <f>+G8</f>
        <v>271</v>
      </c>
      <c r="J8" s="38"/>
      <c r="K8" s="134">
        <f>+I8</f>
        <v>271</v>
      </c>
      <c r="L8" s="38"/>
      <c r="M8" s="134">
        <f>+K8</f>
        <v>271</v>
      </c>
      <c r="N8" s="38"/>
      <c r="O8" s="134">
        <f>+M8</f>
        <v>271</v>
      </c>
      <c r="P8" s="38"/>
      <c r="Q8" s="134">
        <f>+O8</f>
        <v>271</v>
      </c>
      <c r="R8" s="38"/>
      <c r="S8" s="134">
        <f>+Q8</f>
        <v>271</v>
      </c>
      <c r="T8" s="38"/>
      <c r="U8" s="134">
        <f>+S8</f>
        <v>271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247">
        <v>620.74620746207461</v>
      </c>
      <c r="F10" s="248"/>
      <c r="G10" s="247">
        <v>629.66300381235851</v>
      </c>
      <c r="H10" s="248"/>
      <c r="I10" s="247">
        <v>638.7273833177893</v>
      </c>
      <c r="J10" s="248"/>
      <c r="K10" s="247">
        <v>647.94181114270157</v>
      </c>
      <c r="L10" s="248"/>
      <c r="M10" s="247">
        <v>657.30879602117761</v>
      </c>
      <c r="N10" s="248"/>
      <c r="O10" s="247">
        <v>666.83089101218707</v>
      </c>
      <c r="P10" s="248"/>
      <c r="Q10" s="247">
        <v>676.51069426881554</v>
      </c>
      <c r="R10" s="248"/>
      <c r="S10" s="247">
        <v>686.35084982181661</v>
      </c>
      <c r="T10" s="248"/>
      <c r="U10" s="247">
        <v>696.35404837773024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>
        <v>9</v>
      </c>
      <c r="F12" s="38"/>
      <c r="G12" s="135">
        <v>9.0500000000000007</v>
      </c>
      <c r="H12" s="38"/>
      <c r="I12" s="135">
        <v>9.1</v>
      </c>
      <c r="J12" s="38"/>
      <c r="K12" s="135">
        <v>9.15</v>
      </c>
      <c r="L12" s="38"/>
      <c r="M12" s="135">
        <v>9.1999999999999993</v>
      </c>
      <c r="N12" s="38"/>
      <c r="O12" s="135">
        <v>9.25</v>
      </c>
      <c r="P12" s="38"/>
      <c r="Q12" s="135">
        <v>9.3000000000000007</v>
      </c>
      <c r="R12" s="38"/>
      <c r="S12" s="135">
        <v>9.35</v>
      </c>
      <c r="T12" s="38"/>
      <c r="U12" s="135">
        <v>9.4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243">
        <v>1514000</v>
      </c>
      <c r="F14" s="245"/>
      <c r="G14" s="243">
        <f>+E14*1.02</f>
        <v>1544280</v>
      </c>
      <c r="H14" s="245"/>
      <c r="I14" s="243">
        <f>+G14*1.02</f>
        <v>1575165.6</v>
      </c>
      <c r="J14" s="245"/>
      <c r="K14" s="243">
        <f>+I14*1.02</f>
        <v>1606668.912</v>
      </c>
      <c r="L14" s="245"/>
      <c r="M14" s="243">
        <f>+K14*1.02</f>
        <v>1638802.29024</v>
      </c>
      <c r="N14" s="245"/>
      <c r="O14" s="243">
        <f>+M14*1.02</f>
        <v>1671578.3360448</v>
      </c>
      <c r="P14" s="245"/>
      <c r="Q14" s="243">
        <f>+O14*1.02</f>
        <v>1705009.9027656959</v>
      </c>
      <c r="R14" s="245"/>
      <c r="S14" s="243">
        <f>+Q14*1.02</f>
        <v>1739110.1008210098</v>
      </c>
      <c r="T14" s="245"/>
      <c r="U14" s="243">
        <f>+S14*1.02</f>
        <v>1773892.30283743</v>
      </c>
      <c r="V14" s="38"/>
    </row>
    <row r="15" spans="1:22" ht="12.75" customHeight="1" x14ac:dyDescent="0.3">
      <c r="A15" s="54">
        <v>0.05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707492.2</v>
      </c>
      <c r="F19" s="103">
        <f>IFERROR(E19/E$28,0)</f>
        <v>0.46729999999999999</v>
      </c>
      <c r="G19" s="246">
        <v>721642.04399999999</v>
      </c>
      <c r="H19" s="103">
        <f>IFERROR(G19/G$28,0)</f>
        <v>0.46729999999999999</v>
      </c>
      <c r="I19" s="246">
        <v>736074.88488000003</v>
      </c>
      <c r="J19" s="103">
        <f>IFERROR(I19/I$28,0)</f>
        <v>0.46729999999999999</v>
      </c>
      <c r="K19" s="246">
        <v>750796.38257759996</v>
      </c>
      <c r="L19" s="103">
        <f>IFERROR(K19/K$28,0)</f>
        <v>0.46729999999999999</v>
      </c>
      <c r="M19" s="246">
        <v>765812.31022915198</v>
      </c>
      <c r="N19" s="103">
        <f>IFERROR(M19/M$28,0)</f>
        <v>0.46729999999999999</v>
      </c>
      <c r="O19" s="246">
        <v>781128.55643373495</v>
      </c>
      <c r="P19" s="103">
        <f>IFERROR(O19/O$28,0)</f>
        <v>0.46729999999999994</v>
      </c>
      <c r="Q19" s="246">
        <v>796751.12756240962</v>
      </c>
      <c r="R19" s="103">
        <f>IFERROR(Q19/Q$28,0)</f>
        <v>0.46729999999999994</v>
      </c>
      <c r="S19" s="246">
        <v>812686.15011365782</v>
      </c>
      <c r="T19" s="103">
        <f>IFERROR(S19/S$28,0)</f>
        <v>0.46729999999999994</v>
      </c>
      <c r="U19" s="246">
        <v>828939.87311593094</v>
      </c>
      <c r="V19" s="103">
        <f>IFERROR(U19/U$28,0)</f>
        <v>0.46729999999999994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806507.8</v>
      </c>
      <c r="F20" s="103">
        <f>IFERROR(E20/E$28,0)</f>
        <v>0.53270000000000006</v>
      </c>
      <c r="G20" s="136">
        <v>822637.95600000001</v>
      </c>
      <c r="H20" s="103">
        <f>IFERROR(G20/G$28,0)</f>
        <v>0.53269999999999995</v>
      </c>
      <c r="I20" s="136">
        <v>839090.71512000007</v>
      </c>
      <c r="J20" s="103">
        <f>IFERROR(I20/I$28,0)</f>
        <v>0.53270000000000006</v>
      </c>
      <c r="K20" s="136">
        <v>855872.52942240005</v>
      </c>
      <c r="L20" s="103">
        <f>IFERROR(K20/K$28,0)</f>
        <v>0.53270000000000006</v>
      </c>
      <c r="M20" s="136">
        <v>872989.98001084803</v>
      </c>
      <c r="N20" s="103">
        <f>IFERROR(M20/M$28,0)</f>
        <v>0.53270000000000006</v>
      </c>
      <c r="O20" s="136">
        <v>890449.77961106505</v>
      </c>
      <c r="P20" s="103">
        <f>IFERROR(O20/O$28,0)</f>
        <v>0.53270000000000006</v>
      </c>
      <c r="Q20" s="136">
        <v>908258.77520328632</v>
      </c>
      <c r="R20" s="103">
        <f>IFERROR(Q20/Q$28,0)</f>
        <v>0.53270000000000006</v>
      </c>
      <c r="S20" s="136">
        <v>926423.95070735202</v>
      </c>
      <c r="T20" s="103">
        <f>IFERROR(S20/S$28,0)</f>
        <v>0.53270000000000006</v>
      </c>
      <c r="U20" s="136">
        <v>944952.42972149909</v>
      </c>
      <c r="V20" s="103">
        <f>IFERROR(U20/U$28,0)</f>
        <v>0.53270000000000006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1514000</v>
      </c>
      <c r="F28" s="106">
        <f t="shared" si="1"/>
        <v>1</v>
      </c>
      <c r="G28" s="105">
        <f>SUM(G19:G27)</f>
        <v>1544280</v>
      </c>
      <c r="H28" s="106">
        <f t="shared" si="2"/>
        <v>1</v>
      </c>
      <c r="I28" s="105">
        <f>SUM(I19:I27)</f>
        <v>1575165.6</v>
      </c>
      <c r="J28" s="106">
        <f t="shared" si="3"/>
        <v>1</v>
      </c>
      <c r="K28" s="105">
        <f>SUM(K19:K27)</f>
        <v>1606668.912</v>
      </c>
      <c r="L28" s="106">
        <f t="shared" si="4"/>
        <v>1</v>
      </c>
      <c r="M28" s="105">
        <f>SUM(M19:M27)</f>
        <v>1638802.29024</v>
      </c>
      <c r="N28" s="106">
        <f t="shared" si="5"/>
        <v>1</v>
      </c>
      <c r="O28" s="105">
        <f>SUM(O19:O27)</f>
        <v>1671578.3360448</v>
      </c>
      <c r="P28" s="106">
        <f t="shared" si="6"/>
        <v>1</v>
      </c>
      <c r="Q28" s="105">
        <f>SUM(Q19:Q27)</f>
        <v>1705009.9027656959</v>
      </c>
      <c r="R28" s="106">
        <f t="shared" si="7"/>
        <v>1</v>
      </c>
      <c r="S28" s="105">
        <f>SUM(S19:S27)</f>
        <v>1739110.1008210098</v>
      </c>
      <c r="T28" s="106">
        <f t="shared" si="8"/>
        <v>1</v>
      </c>
      <c r="U28" s="105">
        <f>SUM(U19:U27)</f>
        <v>1773892.30283743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529900</v>
      </c>
      <c r="F31" s="103">
        <f>IFERROR(E31/E$28,0)</f>
        <v>0.35</v>
      </c>
      <c r="G31" s="216">
        <v>540498</v>
      </c>
      <c r="H31" s="103">
        <f>IFERROR(G31/G$28,0)</f>
        <v>0.35</v>
      </c>
      <c r="I31" s="216">
        <v>551307.96</v>
      </c>
      <c r="J31" s="103">
        <f>IFERROR(I31/I$28,0)</f>
        <v>0.35</v>
      </c>
      <c r="K31" s="216">
        <v>562334.11919999996</v>
      </c>
      <c r="L31" s="103">
        <f>IFERROR(K31/K$28,0)</f>
        <v>0.35</v>
      </c>
      <c r="M31" s="216">
        <v>573580.801584</v>
      </c>
      <c r="N31" s="103">
        <f>IFERROR(M31/M$28,0)</f>
        <v>0.35</v>
      </c>
      <c r="O31" s="216">
        <v>585052.41761567991</v>
      </c>
      <c r="P31" s="103">
        <f>IFERROR(O31/O$28,0)</f>
        <v>0.34999999999999992</v>
      </c>
      <c r="Q31" s="216">
        <v>596753.46596799348</v>
      </c>
      <c r="R31" s="103">
        <f>IFERROR(Q31/Q$28,0)</f>
        <v>0.34999999999999992</v>
      </c>
      <c r="S31" s="216">
        <v>608688.53528735344</v>
      </c>
      <c r="T31" s="103">
        <f>IFERROR(S31/S$28,0)</f>
        <v>0.35</v>
      </c>
      <c r="U31" s="216">
        <v>620862.30599310051</v>
      </c>
      <c r="V31" s="103">
        <f>IFERROR(U31/U$28,0)</f>
        <v>0.35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529900</v>
      </c>
      <c r="F33" s="106">
        <f>IFERROR(E33/E$28,0)</f>
        <v>0.35</v>
      </c>
      <c r="G33" s="105">
        <f>SUM(G31:G32)</f>
        <v>540498</v>
      </c>
      <c r="H33" s="106">
        <f>IFERROR(G33/G$28,0)</f>
        <v>0.35</v>
      </c>
      <c r="I33" s="105">
        <f>SUM(I31:I32)</f>
        <v>551307.96</v>
      </c>
      <c r="J33" s="106">
        <f>IFERROR(I33/I$28,0)</f>
        <v>0.35</v>
      </c>
      <c r="K33" s="105">
        <f>SUM(K31:K32)</f>
        <v>562334.11919999996</v>
      </c>
      <c r="L33" s="106">
        <f>IFERROR(K33/K$28,0)</f>
        <v>0.35</v>
      </c>
      <c r="M33" s="105">
        <f>SUM(M31:M32)</f>
        <v>573580.801584</v>
      </c>
      <c r="N33" s="106">
        <f>IFERROR(M33/M$28,0)</f>
        <v>0.35</v>
      </c>
      <c r="O33" s="105">
        <f>SUM(O31:O32)</f>
        <v>585052.41761567991</v>
      </c>
      <c r="P33" s="106">
        <f>IFERROR(O33/O$28,0)</f>
        <v>0.34999999999999992</v>
      </c>
      <c r="Q33" s="105">
        <f>SUM(Q31:Q32)</f>
        <v>596753.46596799348</v>
      </c>
      <c r="R33" s="106">
        <f>IFERROR(Q33/Q$28,0)</f>
        <v>0.34999999999999992</v>
      </c>
      <c r="S33" s="105">
        <f>SUM(S31:S32)</f>
        <v>608688.53528735344</v>
      </c>
      <c r="T33" s="106">
        <f>IFERROR(S33/S$28,0)</f>
        <v>0.35</v>
      </c>
      <c r="U33" s="105">
        <f>SUM(U31:U32)</f>
        <v>620862.30599310051</v>
      </c>
      <c r="V33" s="106">
        <f>IFERROR(U33/U$28,0)</f>
        <v>0.35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>
        <v>62211.642857142848</v>
      </c>
      <c r="F36" s="103">
        <f t="shared" ref="F36:F46" si="11">IFERROR(E36/E$28,0)</f>
        <v>4.1090913379882993E-2</v>
      </c>
      <c r="G36" s="216">
        <v>65322.224999999991</v>
      </c>
      <c r="H36" s="103">
        <f t="shared" ref="H36:H46" si="12">IFERROR(G36/G$28,0)</f>
        <v>4.2299469655761902E-2</v>
      </c>
      <c r="I36" s="216">
        <v>66955.280624999985</v>
      </c>
      <c r="J36" s="103">
        <f t="shared" ref="J36:J46" si="13">IFERROR(I36/I$28,0)</f>
        <v>4.250681999721171E-2</v>
      </c>
      <c r="K36" s="216">
        <v>68629.162640624985</v>
      </c>
      <c r="L36" s="103">
        <f t="shared" ref="L36:L46" si="14">IFERROR(K36/K$28,0)</f>
        <v>4.2715186761903924E-2</v>
      </c>
      <c r="M36" s="216">
        <v>70344.891706640599</v>
      </c>
      <c r="N36" s="103">
        <f t="shared" ref="N36:N46" si="15">IFERROR(M36/M$28,0)</f>
        <v>4.2924574932305413E-2</v>
      </c>
      <c r="O36" s="216">
        <v>72103.513999306611</v>
      </c>
      <c r="P36" s="103">
        <f t="shared" ref="P36:P46" si="16">IFERROR(O36/O$28,0)</f>
        <v>4.3134989515306907E-2</v>
      </c>
      <c r="Q36" s="216">
        <v>73906.101849289276</v>
      </c>
      <c r="R36" s="103">
        <f t="shared" ref="R36:R46" si="17">IFERROR(Q36/Q$28,0)</f>
        <v>4.3346435542342722E-2</v>
      </c>
      <c r="S36" s="216">
        <v>75753.754395521508</v>
      </c>
      <c r="T36" s="103">
        <f t="shared" ref="T36:T46" si="18">IFERROR(S36/S$28,0)</f>
        <v>4.3558918069511073E-2</v>
      </c>
      <c r="U36" s="216">
        <v>77647.598255409539</v>
      </c>
      <c r="V36" s="103">
        <f t="shared" ref="V36:V46" si="19">IFERROR(U36/U$28,0)</f>
        <v>4.3772442177694944E-2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>
        <v>226371.25714285712</v>
      </c>
      <c r="F37" s="103">
        <f t="shared" si="11"/>
        <v>0.14951866389884882</v>
      </c>
      <c r="G37" s="216">
        <v>237689.81999999998</v>
      </c>
      <c r="H37" s="103">
        <f t="shared" si="12"/>
        <v>0.15391627166057967</v>
      </c>
      <c r="I37" s="216">
        <v>245295.89423999999</v>
      </c>
      <c r="J37" s="103">
        <f t="shared" si="13"/>
        <v>0.15572705132717474</v>
      </c>
      <c r="K37" s="216">
        <v>251428.29159599997</v>
      </c>
      <c r="L37" s="103">
        <f t="shared" si="14"/>
        <v>0.15649041922583734</v>
      </c>
      <c r="M37" s="216">
        <v>257713.99888589996</v>
      </c>
      <c r="N37" s="103">
        <f t="shared" si="15"/>
        <v>0.1572575291240032</v>
      </c>
      <c r="O37" s="216">
        <v>264156.84885804745</v>
      </c>
      <c r="P37" s="103">
        <f t="shared" si="16"/>
        <v>0.15802839936480714</v>
      </c>
      <c r="Q37" s="216">
        <v>270760.77007949859</v>
      </c>
      <c r="R37" s="103">
        <f t="shared" si="17"/>
        <v>0.15880304838130127</v>
      </c>
      <c r="S37" s="216">
        <v>277529.78933148604</v>
      </c>
      <c r="T37" s="103">
        <f t="shared" si="18"/>
        <v>0.15958149469689589</v>
      </c>
      <c r="U37" s="216">
        <v>284468.03406477318</v>
      </c>
      <c r="V37" s="103">
        <f t="shared" si="19"/>
        <v>0.16036375692580224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>
        <v>73938.428571428565</v>
      </c>
      <c r="F38" s="103">
        <f t="shared" si="11"/>
        <v>4.8836478580864311E-2</v>
      </c>
      <c r="G38" s="216">
        <v>77635.349999999991</v>
      </c>
      <c r="H38" s="103">
        <f t="shared" si="12"/>
        <v>5.0272845597948555E-2</v>
      </c>
      <c r="I38" s="216">
        <v>80119.681199999992</v>
      </c>
      <c r="J38" s="103">
        <f t="shared" si="13"/>
        <v>5.0864290840277354E-2</v>
      </c>
      <c r="K38" s="216">
        <v>82122.673229999986</v>
      </c>
      <c r="L38" s="103">
        <f t="shared" si="14"/>
        <v>5.1113625599298322E-2</v>
      </c>
      <c r="M38" s="216">
        <v>84175.740060749973</v>
      </c>
      <c r="N38" s="103">
        <f t="shared" si="15"/>
        <v>5.1364182587530172E-2</v>
      </c>
      <c r="O38" s="216">
        <v>86280.133562268718</v>
      </c>
      <c r="P38" s="103">
        <f t="shared" si="16"/>
        <v>5.1615967796292572E-2</v>
      </c>
      <c r="Q38" s="216">
        <v>88437.13690132543</v>
      </c>
      <c r="R38" s="103">
        <f t="shared" si="17"/>
        <v>5.1868987246274395E-2</v>
      </c>
      <c r="S38" s="216">
        <v>90648.065323858551</v>
      </c>
      <c r="T38" s="103">
        <f t="shared" si="18"/>
        <v>5.2123246987677695E-2</v>
      </c>
      <c r="U38" s="216">
        <v>92914.266956955005</v>
      </c>
      <c r="V38" s="103">
        <f t="shared" si="19"/>
        <v>5.2378753100362385E-2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>
        <v>33829.714285714283</v>
      </c>
      <c r="F39" s="103">
        <f t="shared" si="11"/>
        <v>2.2344593319494243E-2</v>
      </c>
      <c r="G39" s="216">
        <v>35521.199999999997</v>
      </c>
      <c r="H39" s="103">
        <f t="shared" si="12"/>
        <v>2.3001787240655838E-2</v>
      </c>
      <c r="I39" s="216">
        <v>36657.878400000001</v>
      </c>
      <c r="J39" s="103">
        <f t="shared" si="13"/>
        <v>2.3272396502310614E-2</v>
      </c>
      <c r="K39" s="216">
        <v>37574.325359999995</v>
      </c>
      <c r="L39" s="103">
        <f t="shared" si="14"/>
        <v>2.3386476877321937E-2</v>
      </c>
      <c r="M39" s="216">
        <v>38513.68349399999</v>
      </c>
      <c r="N39" s="103">
        <f t="shared" si="15"/>
        <v>2.3501116469857825E-2</v>
      </c>
      <c r="O39" s="216">
        <v>39476.52558134999</v>
      </c>
      <c r="P39" s="103">
        <f t="shared" si="16"/>
        <v>2.3616318021180659E-2</v>
      </c>
      <c r="Q39" s="216">
        <v>40463.438720883736</v>
      </c>
      <c r="R39" s="103">
        <f t="shared" si="17"/>
        <v>2.3732084285990367E-2</v>
      </c>
      <c r="S39" s="216">
        <v>41475.024688905825</v>
      </c>
      <c r="T39" s="103">
        <f t="shared" si="18"/>
        <v>2.3848418032490319E-2</v>
      </c>
      <c r="U39" s="216">
        <v>42511.900306128467</v>
      </c>
      <c r="V39" s="103">
        <f t="shared" si="19"/>
        <v>2.3965322042453503E-2</v>
      </c>
    </row>
    <row r="40" spans="1:22" ht="12.75" customHeight="1" x14ac:dyDescent="0.3">
      <c r="A40" s="38" t="s">
        <v>25</v>
      </c>
      <c r="B40" s="50"/>
      <c r="C40" s="138"/>
      <c r="D40" s="103">
        <f t="shared" si="10"/>
        <v>0</v>
      </c>
      <c r="E40" s="216">
        <v>7714.2437142857134</v>
      </c>
      <c r="F40" s="103">
        <f t="shared" si="11"/>
        <v>5.0952732591054914E-3</v>
      </c>
      <c r="G40" s="216">
        <v>8099.955899999999</v>
      </c>
      <c r="H40" s="103">
        <f t="shared" si="12"/>
        <v>5.2451342373144756E-3</v>
      </c>
      <c r="I40" s="216">
        <v>8302.4547974999987</v>
      </c>
      <c r="J40" s="103">
        <f t="shared" si="13"/>
        <v>5.2708456796542527E-3</v>
      </c>
      <c r="K40" s="216">
        <v>8510.0161674374976</v>
      </c>
      <c r="L40" s="103">
        <f t="shared" si="14"/>
        <v>5.2966831584760864E-3</v>
      </c>
      <c r="M40" s="216">
        <v>8722.7665716234351</v>
      </c>
      <c r="N40" s="103">
        <f t="shared" si="15"/>
        <v>5.3226472916058712E-3</v>
      </c>
      <c r="O40" s="216">
        <v>8940.8357359140191</v>
      </c>
      <c r="P40" s="103">
        <f t="shared" si="16"/>
        <v>5.3487386998980558E-3</v>
      </c>
      <c r="Q40" s="216">
        <v>9164.3566293118711</v>
      </c>
      <c r="R40" s="103">
        <f t="shared" si="17"/>
        <v>5.3749580072504988E-3</v>
      </c>
      <c r="S40" s="216">
        <v>9393.4655450446662</v>
      </c>
      <c r="T40" s="103">
        <f t="shared" si="18"/>
        <v>5.4013058406193722E-3</v>
      </c>
      <c r="U40" s="216">
        <v>9628.3021836707831</v>
      </c>
      <c r="V40" s="103">
        <f t="shared" si="19"/>
        <v>5.4277828300341733E-3</v>
      </c>
    </row>
    <row r="41" spans="1:22" ht="12.75" customHeight="1" x14ac:dyDescent="0.3">
      <c r="A41" s="38" t="s">
        <v>26</v>
      </c>
      <c r="B41" s="50"/>
      <c r="C41" s="138"/>
      <c r="D41" s="103">
        <f t="shared" si="10"/>
        <v>0</v>
      </c>
      <c r="E41" s="216">
        <v>28070.035885714282</v>
      </c>
      <c r="F41" s="103">
        <f t="shared" si="11"/>
        <v>1.8540314323457253E-2</v>
      </c>
      <c r="G41" s="216">
        <v>29473.537679999998</v>
      </c>
      <c r="H41" s="103">
        <f t="shared" si="12"/>
        <v>1.9085617685911879E-2</v>
      </c>
      <c r="I41" s="216">
        <v>30416.690885759999</v>
      </c>
      <c r="J41" s="103">
        <f t="shared" si="13"/>
        <v>1.9310154364569666E-2</v>
      </c>
      <c r="K41" s="216">
        <v>31177.108157903996</v>
      </c>
      <c r="L41" s="103">
        <f t="shared" si="14"/>
        <v>1.9404811984003831E-2</v>
      </c>
      <c r="M41" s="216">
        <v>31956.535861851593</v>
      </c>
      <c r="N41" s="103">
        <f t="shared" si="15"/>
        <v>1.9499933611376398E-2</v>
      </c>
      <c r="O41" s="216">
        <v>32755.449258397883</v>
      </c>
      <c r="P41" s="103">
        <f t="shared" si="16"/>
        <v>1.9595521521236083E-2</v>
      </c>
      <c r="Q41" s="216">
        <v>33574.335489857825</v>
      </c>
      <c r="R41" s="103">
        <f t="shared" si="17"/>
        <v>1.9691577999281357E-2</v>
      </c>
      <c r="S41" s="216">
        <v>34413.69387710427</v>
      </c>
      <c r="T41" s="103">
        <f t="shared" si="18"/>
        <v>1.978810534241509E-2</v>
      </c>
      <c r="U41" s="216">
        <v>35274.036224031872</v>
      </c>
      <c r="V41" s="103">
        <f t="shared" si="19"/>
        <v>1.9885105858799476E-2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>
        <v>0</v>
      </c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>
        <v>0</v>
      </c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>
        <v>0</v>
      </c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/>
      <c r="D45" s="103">
        <f t="shared" si="10"/>
        <v>0</v>
      </c>
      <c r="E45" s="216">
        <v>37256.998028571426</v>
      </c>
      <c r="F45" s="103">
        <f t="shared" si="11"/>
        <v>2.4608321022834497E-2</v>
      </c>
      <c r="G45" s="219">
        <v>39119.847929999996</v>
      </c>
      <c r="H45" s="103">
        <f t="shared" si="12"/>
        <v>2.5332095170564922E-2</v>
      </c>
      <c r="I45" s="219">
        <v>40328.701039709995</v>
      </c>
      <c r="J45" s="103">
        <f t="shared" si="13"/>
        <v>2.5602832514695594E-2</v>
      </c>
      <c r="K45" s="219">
        <v>41336.918565702748</v>
      </c>
      <c r="L45" s="103">
        <f t="shared" si="14"/>
        <v>2.5728336595649985E-2</v>
      </c>
      <c r="M45" s="219">
        <v>42370.341529845311</v>
      </c>
      <c r="N45" s="103">
        <f t="shared" si="15"/>
        <v>2.5854455892687481E-2</v>
      </c>
      <c r="O45" s="219">
        <v>43429.600068091437</v>
      </c>
      <c r="P45" s="103">
        <f t="shared" si="16"/>
        <v>2.5981193421573203E-2</v>
      </c>
      <c r="Q45" s="219">
        <v>44515.340069793718</v>
      </c>
      <c r="R45" s="103">
        <f t="shared" si="17"/>
        <v>2.6108552212855421E-2</v>
      </c>
      <c r="S45" s="219">
        <v>45628.223571538561</v>
      </c>
      <c r="T45" s="103">
        <f t="shared" si="18"/>
        <v>2.6236535311938047E-2</v>
      </c>
      <c r="U45" s="219">
        <v>46768.929160827029</v>
      </c>
      <c r="V45" s="103">
        <f t="shared" si="19"/>
        <v>2.6365145779153432E-2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469392.32048571424</v>
      </c>
      <c r="F46" s="106">
        <f t="shared" si="11"/>
        <v>0.31003455778448763</v>
      </c>
      <c r="G46" s="105">
        <f>SUM(G36:G45)</f>
        <v>492861.93650999997</v>
      </c>
      <c r="H46" s="106">
        <f t="shared" si="12"/>
        <v>0.31915322124873724</v>
      </c>
      <c r="I46" s="105">
        <f>SUM(I36:I45)</f>
        <v>508076.58118796989</v>
      </c>
      <c r="J46" s="106">
        <f t="shared" si="13"/>
        <v>0.32255439122589386</v>
      </c>
      <c r="K46" s="105">
        <f>SUM(K36:K45)</f>
        <v>520778.4957176692</v>
      </c>
      <c r="L46" s="106">
        <f t="shared" si="14"/>
        <v>0.32413554020249147</v>
      </c>
      <c r="M46" s="105">
        <f>SUM(M36:M45)</f>
        <v>533797.95811061084</v>
      </c>
      <c r="N46" s="106">
        <f t="shared" si="15"/>
        <v>0.32572443990936634</v>
      </c>
      <c r="O46" s="105">
        <f>SUM(O36:O45)</f>
        <v>547142.90706337604</v>
      </c>
      <c r="P46" s="106">
        <f t="shared" si="16"/>
        <v>0.32732112834029459</v>
      </c>
      <c r="Q46" s="105">
        <f>SUM(Q36:Q45)</f>
        <v>560821.4797399604</v>
      </c>
      <c r="R46" s="106">
        <f t="shared" si="17"/>
        <v>0.32892564367529603</v>
      </c>
      <c r="S46" s="105">
        <f>SUM(S36:S45)</f>
        <v>574842.01673345943</v>
      </c>
      <c r="T46" s="106">
        <f t="shared" si="18"/>
        <v>0.33053802428154749</v>
      </c>
      <c r="U46" s="105">
        <f>SUM(U36:U45)</f>
        <v>589213.06715179596</v>
      </c>
      <c r="V46" s="106">
        <f t="shared" si="19"/>
        <v>0.33215830871430019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1059.8000000000002</v>
      </c>
      <c r="F54" s="103">
        <f t="shared" si="21"/>
        <v>7.000000000000001E-4</v>
      </c>
      <c r="G54" s="216">
        <v>1080.9959999999999</v>
      </c>
      <c r="H54" s="103">
        <f t="shared" si="22"/>
        <v>6.9999999999999988E-4</v>
      </c>
      <c r="I54" s="216">
        <v>1102.61592</v>
      </c>
      <c r="J54" s="103">
        <f t="shared" si="23"/>
        <v>6.9999999999999988E-4</v>
      </c>
      <c r="K54" s="216">
        <v>1124.6682384000001</v>
      </c>
      <c r="L54" s="103">
        <f t="shared" si="24"/>
        <v>6.9999999999999999E-4</v>
      </c>
      <c r="M54" s="216">
        <v>1147.1616031680001</v>
      </c>
      <c r="N54" s="103">
        <f t="shared" si="25"/>
        <v>6.9999999999999999E-4</v>
      </c>
      <c r="O54" s="216">
        <v>1170.1048352313599</v>
      </c>
      <c r="P54" s="103">
        <f t="shared" si="26"/>
        <v>6.9999999999999988E-4</v>
      </c>
      <c r="Q54" s="216">
        <v>1193.506931935987</v>
      </c>
      <c r="R54" s="103">
        <f t="shared" si="27"/>
        <v>6.9999999999999988E-4</v>
      </c>
      <c r="S54" s="216">
        <v>1217.3770705747067</v>
      </c>
      <c r="T54" s="103">
        <f t="shared" si="28"/>
        <v>6.9999999999999988E-4</v>
      </c>
      <c r="U54" s="216">
        <v>1241.7246119862009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75700</v>
      </c>
      <c r="F55" s="103">
        <f t="shared" si="21"/>
        <v>0.05</v>
      </c>
      <c r="G55" s="216">
        <v>77214</v>
      </c>
      <c r="H55" s="103">
        <f t="shared" si="22"/>
        <v>0.05</v>
      </c>
      <c r="I55" s="216">
        <v>78758.280000000013</v>
      </c>
      <c r="J55" s="103">
        <f t="shared" si="23"/>
        <v>0.05</v>
      </c>
      <c r="K55" s="216">
        <v>80333.445600000006</v>
      </c>
      <c r="L55" s="103">
        <f t="shared" si="24"/>
        <v>0.05</v>
      </c>
      <c r="M55" s="216">
        <v>81940.114512</v>
      </c>
      <c r="N55" s="103">
        <f t="shared" si="25"/>
        <v>0.05</v>
      </c>
      <c r="O55" s="216">
        <v>83578.916802240012</v>
      </c>
      <c r="P55" s="103">
        <f t="shared" si="26"/>
        <v>5.000000000000001E-2</v>
      </c>
      <c r="Q55" s="216">
        <v>85250.495138284808</v>
      </c>
      <c r="R55" s="103">
        <f t="shared" si="27"/>
        <v>5.000000000000001E-2</v>
      </c>
      <c r="S55" s="216">
        <v>86955.505041050492</v>
      </c>
      <c r="T55" s="103">
        <f t="shared" si="28"/>
        <v>0.05</v>
      </c>
      <c r="U55" s="216">
        <v>88694.615141871502</v>
      </c>
      <c r="V55" s="103">
        <f t="shared" si="29"/>
        <v>0.05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772.14000000000021</v>
      </c>
      <c r="F56" s="103">
        <f t="shared" si="21"/>
        <v>5.1000000000000015E-4</v>
      </c>
      <c r="G56" s="216">
        <v>787.58280000000013</v>
      </c>
      <c r="H56" s="103">
        <f t="shared" si="22"/>
        <v>5.1000000000000004E-4</v>
      </c>
      <c r="I56" s="216">
        <v>803.33445600000005</v>
      </c>
      <c r="J56" s="103">
        <f t="shared" si="23"/>
        <v>5.1000000000000004E-4</v>
      </c>
      <c r="K56" s="216">
        <v>819.40114512000002</v>
      </c>
      <c r="L56" s="103">
        <f t="shared" si="24"/>
        <v>5.1000000000000004E-4</v>
      </c>
      <c r="M56" s="216">
        <v>835.78916802239996</v>
      </c>
      <c r="N56" s="103">
        <f t="shared" si="25"/>
        <v>5.0999999999999993E-4</v>
      </c>
      <c r="O56" s="216">
        <v>852.50495138284805</v>
      </c>
      <c r="P56" s="103">
        <f t="shared" si="26"/>
        <v>5.1000000000000004E-4</v>
      </c>
      <c r="Q56" s="216">
        <v>869.55505041050503</v>
      </c>
      <c r="R56" s="103">
        <f t="shared" si="27"/>
        <v>5.1000000000000004E-4</v>
      </c>
      <c r="S56" s="216">
        <v>886.94615141871509</v>
      </c>
      <c r="T56" s="103">
        <f t="shared" si="28"/>
        <v>5.1000000000000004E-4</v>
      </c>
      <c r="U56" s="216">
        <v>904.68507444708939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75700</v>
      </c>
      <c r="F59" s="103">
        <f t="shared" si="21"/>
        <v>0.05</v>
      </c>
      <c r="G59" s="216">
        <v>77214</v>
      </c>
      <c r="H59" s="103">
        <f t="shared" si="22"/>
        <v>0.05</v>
      </c>
      <c r="I59" s="216">
        <v>78758.280000000013</v>
      </c>
      <c r="J59" s="103">
        <f t="shared" si="23"/>
        <v>0.05</v>
      </c>
      <c r="K59" s="216">
        <v>80333.445600000006</v>
      </c>
      <c r="L59" s="103">
        <f t="shared" si="24"/>
        <v>0.05</v>
      </c>
      <c r="M59" s="216">
        <v>81940.114512</v>
      </c>
      <c r="N59" s="103">
        <f t="shared" si="25"/>
        <v>0.05</v>
      </c>
      <c r="O59" s="216">
        <v>83578.916802240012</v>
      </c>
      <c r="P59" s="103">
        <f t="shared" si="26"/>
        <v>5.000000000000001E-2</v>
      </c>
      <c r="Q59" s="216">
        <v>85250.495138284808</v>
      </c>
      <c r="R59" s="103">
        <f t="shared" si="27"/>
        <v>5.000000000000001E-2</v>
      </c>
      <c r="S59" s="216">
        <v>86955.505041050492</v>
      </c>
      <c r="T59" s="103">
        <f t="shared" si="28"/>
        <v>0.05</v>
      </c>
      <c r="U59" s="216">
        <v>88694.615141871502</v>
      </c>
      <c r="V59" s="103">
        <f t="shared" si="29"/>
        <v>0.05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12920.652801764694</v>
      </c>
      <c r="F63" s="103">
        <f t="shared" si="21"/>
        <v>8.5341167779159136E-3</v>
      </c>
      <c r="G63" s="216">
        <v>14425.874978157803</v>
      </c>
      <c r="H63" s="103">
        <f t="shared" si="22"/>
        <v>9.341489223559072E-3</v>
      </c>
      <c r="I63" s="216">
        <v>14145.825237265402</v>
      </c>
      <c r="J63" s="103">
        <f t="shared" si="23"/>
        <v>8.9805321023169894E-3</v>
      </c>
      <c r="K63" s="216">
        <v>14348.717449877084</v>
      </c>
      <c r="L63" s="103">
        <f t="shared" si="24"/>
        <v>8.9307245212180246E-3</v>
      </c>
      <c r="M63" s="216">
        <v>14555.161265546047</v>
      </c>
      <c r="N63" s="103">
        <f t="shared" si="25"/>
        <v>8.8815846501010594E-3</v>
      </c>
      <c r="O63" s="216">
        <v>14763.575294502018</v>
      </c>
      <c r="P63" s="103">
        <f t="shared" si="26"/>
        <v>8.8321169137874841E-3</v>
      </c>
      <c r="Q63" s="216">
        <v>14975.639088601294</v>
      </c>
      <c r="R63" s="103">
        <f t="shared" si="27"/>
        <v>8.7833150202290995E-3</v>
      </c>
      <c r="S63" s="216">
        <v>15190.582257628756</v>
      </c>
      <c r="T63" s="103">
        <f t="shared" si="28"/>
        <v>8.7346869243399208E-3</v>
      </c>
      <c r="U63" s="216">
        <v>15408.45051555914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7267.2</v>
      </c>
      <c r="F64" s="103">
        <f t="shared" si="21"/>
        <v>4.7999999999999996E-3</v>
      </c>
      <c r="G64" s="216">
        <v>7412.543999999999</v>
      </c>
      <c r="H64" s="103">
        <f t="shared" si="22"/>
        <v>4.7999999999999996E-3</v>
      </c>
      <c r="I64" s="216">
        <v>7560.7948799999995</v>
      </c>
      <c r="J64" s="103">
        <f t="shared" si="23"/>
        <v>4.7999999999999996E-3</v>
      </c>
      <c r="K64" s="216">
        <v>7712.0107775999995</v>
      </c>
      <c r="L64" s="103">
        <f t="shared" si="24"/>
        <v>4.7999999999999996E-3</v>
      </c>
      <c r="M64" s="216">
        <v>7866.250993151999</v>
      </c>
      <c r="N64" s="103">
        <f t="shared" si="25"/>
        <v>4.7999999999999996E-3</v>
      </c>
      <c r="O64" s="216">
        <v>8023.5760130150393</v>
      </c>
      <c r="P64" s="103">
        <f t="shared" si="26"/>
        <v>4.7999999999999996E-3</v>
      </c>
      <c r="Q64" s="216">
        <v>8184.0475332753394</v>
      </c>
      <c r="R64" s="103">
        <f t="shared" si="27"/>
        <v>4.7999999999999996E-3</v>
      </c>
      <c r="S64" s="216">
        <v>8347.7284839408458</v>
      </c>
      <c r="T64" s="103">
        <f t="shared" si="28"/>
        <v>4.7999999999999996E-3</v>
      </c>
      <c r="U64" s="216">
        <v>8514.6830536196649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757.00000000000011</v>
      </c>
      <c r="F65" s="103">
        <f t="shared" si="21"/>
        <v>5.0000000000000012E-4</v>
      </c>
      <c r="G65" s="216">
        <v>772.14</v>
      </c>
      <c r="H65" s="103">
        <f t="shared" si="22"/>
        <v>5.0000000000000001E-4</v>
      </c>
      <c r="I65" s="216">
        <v>787.58280000000002</v>
      </c>
      <c r="J65" s="103">
        <f t="shared" si="23"/>
        <v>5.0000000000000001E-4</v>
      </c>
      <c r="K65" s="216">
        <v>803.33445600000005</v>
      </c>
      <c r="L65" s="103">
        <f t="shared" si="24"/>
        <v>5.0000000000000001E-4</v>
      </c>
      <c r="M65" s="216">
        <v>819.40114512000002</v>
      </c>
      <c r="N65" s="103">
        <f t="shared" si="25"/>
        <v>5.0000000000000001E-4</v>
      </c>
      <c r="O65" s="216">
        <v>835.78916802239996</v>
      </c>
      <c r="P65" s="103">
        <f t="shared" si="26"/>
        <v>5.0000000000000001E-4</v>
      </c>
      <c r="Q65" s="216">
        <v>852.50495138284805</v>
      </c>
      <c r="R65" s="103">
        <f t="shared" si="27"/>
        <v>5.0000000000000001E-4</v>
      </c>
      <c r="S65" s="216">
        <v>869.55505041050492</v>
      </c>
      <c r="T65" s="103">
        <f t="shared" si="28"/>
        <v>5.0000000000000001E-4</v>
      </c>
      <c r="U65" s="216">
        <v>886.94615141871509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4239.2000000000007</v>
      </c>
      <c r="F66" s="103">
        <f t="shared" si="21"/>
        <v>2.8000000000000004E-3</v>
      </c>
      <c r="G66" s="216">
        <v>4323.9839999999995</v>
      </c>
      <c r="H66" s="103">
        <f t="shared" si="22"/>
        <v>2.7999999999999995E-3</v>
      </c>
      <c r="I66" s="216">
        <v>4410.4636799999998</v>
      </c>
      <c r="J66" s="103">
        <f t="shared" si="23"/>
        <v>2.7999999999999995E-3</v>
      </c>
      <c r="K66" s="216">
        <v>4498.6729536000003</v>
      </c>
      <c r="L66" s="103">
        <f t="shared" si="24"/>
        <v>2.8E-3</v>
      </c>
      <c r="M66" s="216">
        <v>4588.6464126720002</v>
      </c>
      <c r="N66" s="103">
        <f t="shared" si="25"/>
        <v>2.8E-3</v>
      </c>
      <c r="O66" s="216">
        <v>4680.4193409254394</v>
      </c>
      <c r="P66" s="103">
        <f t="shared" si="26"/>
        <v>2.7999999999999995E-3</v>
      </c>
      <c r="Q66" s="216">
        <v>4774.0277277439482</v>
      </c>
      <c r="R66" s="103">
        <f t="shared" si="27"/>
        <v>2.7999999999999995E-3</v>
      </c>
      <c r="S66" s="216">
        <v>4869.508282298827</v>
      </c>
      <c r="T66" s="103">
        <f t="shared" si="28"/>
        <v>2.7999999999999995E-3</v>
      </c>
      <c r="U66" s="216">
        <v>4966.8984479448036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20439</v>
      </c>
      <c r="F67" s="103">
        <f t="shared" si="21"/>
        <v>1.35E-2</v>
      </c>
      <c r="G67" s="216">
        <v>20847.780000000002</v>
      </c>
      <c r="H67" s="103">
        <f t="shared" si="22"/>
        <v>1.3500000000000002E-2</v>
      </c>
      <c r="I67" s="216">
        <v>21264.7356</v>
      </c>
      <c r="J67" s="103">
        <f t="shared" si="23"/>
        <v>1.35E-2</v>
      </c>
      <c r="K67" s="216">
        <v>21690.030311999999</v>
      </c>
      <c r="L67" s="103">
        <f t="shared" si="24"/>
        <v>1.35E-2</v>
      </c>
      <c r="M67" s="216">
        <v>22123.830918240001</v>
      </c>
      <c r="N67" s="103">
        <f t="shared" si="25"/>
        <v>1.35E-2</v>
      </c>
      <c r="O67" s="216">
        <v>22566.3075366048</v>
      </c>
      <c r="P67" s="103">
        <f t="shared" si="26"/>
        <v>1.35E-2</v>
      </c>
      <c r="Q67" s="216">
        <v>23017.633687336896</v>
      </c>
      <c r="R67" s="103">
        <f t="shared" si="27"/>
        <v>1.3500000000000002E-2</v>
      </c>
      <c r="S67" s="216">
        <v>23477.986361083633</v>
      </c>
      <c r="T67" s="103">
        <f t="shared" si="28"/>
        <v>1.35E-2</v>
      </c>
      <c r="U67" s="216">
        <v>23947.546088305306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2573.8000000000002</v>
      </c>
      <c r="F68" s="103">
        <f t="shared" si="21"/>
        <v>1.7000000000000001E-3</v>
      </c>
      <c r="G68" s="216">
        <v>2625.2760000000003</v>
      </c>
      <c r="H68" s="103">
        <f t="shared" si="22"/>
        <v>1.7000000000000001E-3</v>
      </c>
      <c r="I68" s="216">
        <v>2677.78152</v>
      </c>
      <c r="J68" s="103">
        <f t="shared" si="23"/>
        <v>1.6999999999999999E-3</v>
      </c>
      <c r="K68" s="216">
        <v>2731.3371503999997</v>
      </c>
      <c r="L68" s="103">
        <f t="shared" si="24"/>
        <v>1.6999999999999999E-3</v>
      </c>
      <c r="M68" s="216">
        <v>2785.9638934079999</v>
      </c>
      <c r="N68" s="103">
        <f t="shared" si="25"/>
        <v>1.6999999999999999E-3</v>
      </c>
      <c r="O68" s="216">
        <v>2841.68317127616</v>
      </c>
      <c r="P68" s="103">
        <f t="shared" si="26"/>
        <v>1.6999999999999999E-3</v>
      </c>
      <c r="Q68" s="216">
        <v>2898.5168347016834</v>
      </c>
      <c r="R68" s="103">
        <f t="shared" si="27"/>
        <v>1.7000000000000001E-3</v>
      </c>
      <c r="S68" s="216">
        <v>2956.4871713957168</v>
      </c>
      <c r="T68" s="103">
        <f t="shared" si="28"/>
        <v>1.7000000000000001E-3</v>
      </c>
      <c r="U68" s="216">
        <v>3015.6169148236309</v>
      </c>
      <c r="V68" s="103">
        <f t="shared" si="29"/>
        <v>1.6999999999999999E-3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151.4</v>
      </c>
      <c r="F70" s="103">
        <f t="shared" si="21"/>
        <v>1E-4</v>
      </c>
      <c r="G70" s="216">
        <v>154.42800000000003</v>
      </c>
      <c r="H70" s="103">
        <f t="shared" si="22"/>
        <v>1.0000000000000002E-4</v>
      </c>
      <c r="I70" s="216">
        <v>157.51656000000003</v>
      </c>
      <c r="J70" s="103">
        <f t="shared" si="23"/>
        <v>1E-4</v>
      </c>
      <c r="K70" s="216">
        <v>160.66689120000001</v>
      </c>
      <c r="L70" s="103">
        <f t="shared" si="24"/>
        <v>1E-4</v>
      </c>
      <c r="M70" s="216">
        <v>163.88022902400002</v>
      </c>
      <c r="N70" s="103">
        <f t="shared" si="25"/>
        <v>1E-4</v>
      </c>
      <c r="O70" s="216">
        <v>167.15783360448</v>
      </c>
      <c r="P70" s="103">
        <f t="shared" si="26"/>
        <v>1E-4</v>
      </c>
      <c r="Q70" s="216">
        <v>170.50099027656958</v>
      </c>
      <c r="R70" s="103">
        <f t="shared" si="27"/>
        <v>9.9999999999999991E-5</v>
      </c>
      <c r="S70" s="216">
        <v>173.911010082101</v>
      </c>
      <c r="T70" s="103">
        <f t="shared" si="28"/>
        <v>1E-4</v>
      </c>
      <c r="U70" s="216">
        <v>177.38923028374302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11355.000000000002</v>
      </c>
      <c r="F75" s="103">
        <f t="shared" si="21"/>
        <v>7.5000000000000015E-3</v>
      </c>
      <c r="G75" s="216">
        <v>11582.1</v>
      </c>
      <c r="H75" s="103">
        <f t="shared" si="22"/>
        <v>7.5000000000000006E-3</v>
      </c>
      <c r="I75" s="216">
        <v>11813.742</v>
      </c>
      <c r="J75" s="103">
        <f t="shared" si="23"/>
        <v>7.4999999999999997E-3</v>
      </c>
      <c r="K75" s="216">
        <v>12050.01684</v>
      </c>
      <c r="L75" s="103">
        <f t="shared" si="24"/>
        <v>7.4999999999999997E-3</v>
      </c>
      <c r="M75" s="216">
        <v>12291.017176799998</v>
      </c>
      <c r="N75" s="103">
        <f t="shared" si="25"/>
        <v>7.4999999999999989E-3</v>
      </c>
      <c r="O75" s="216">
        <v>12536.837520335999</v>
      </c>
      <c r="P75" s="103">
        <f t="shared" si="26"/>
        <v>7.4999999999999997E-3</v>
      </c>
      <c r="Q75" s="216">
        <v>12787.57427074272</v>
      </c>
      <c r="R75" s="103">
        <f t="shared" si="27"/>
        <v>7.5000000000000006E-3</v>
      </c>
      <c r="S75" s="216">
        <v>13043.325756157574</v>
      </c>
      <c r="T75" s="103">
        <f t="shared" si="28"/>
        <v>7.4999999999999997E-3</v>
      </c>
      <c r="U75" s="216">
        <v>13304.192271280725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605.6</v>
      </c>
      <c r="F76" s="103">
        <f t="shared" si="21"/>
        <v>4.0000000000000002E-4</v>
      </c>
      <c r="G76" s="216">
        <v>617.7120000000001</v>
      </c>
      <c r="H76" s="103">
        <f t="shared" si="22"/>
        <v>4.0000000000000007E-4</v>
      </c>
      <c r="I76" s="216">
        <v>630.06624000000011</v>
      </c>
      <c r="J76" s="103">
        <f t="shared" si="23"/>
        <v>4.0000000000000002E-4</v>
      </c>
      <c r="K76" s="216">
        <v>642.66756480000004</v>
      </c>
      <c r="L76" s="103">
        <f t="shared" si="24"/>
        <v>4.0000000000000002E-4</v>
      </c>
      <c r="M76" s="216">
        <v>655.52091609600006</v>
      </c>
      <c r="N76" s="103">
        <f t="shared" si="25"/>
        <v>4.0000000000000002E-4</v>
      </c>
      <c r="O76" s="216">
        <v>668.63133441792002</v>
      </c>
      <c r="P76" s="103">
        <f t="shared" si="26"/>
        <v>4.0000000000000002E-4</v>
      </c>
      <c r="Q76" s="216">
        <v>682.00396110627833</v>
      </c>
      <c r="R76" s="103">
        <f t="shared" si="27"/>
        <v>3.9999999999999996E-4</v>
      </c>
      <c r="S76" s="216">
        <v>695.644040328404</v>
      </c>
      <c r="T76" s="103">
        <f t="shared" si="28"/>
        <v>4.0000000000000002E-4</v>
      </c>
      <c r="U76" s="216">
        <v>709.55692113497207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1968.2</v>
      </c>
      <c r="F77" s="103">
        <f t="shared" si="21"/>
        <v>1.2999999999999999E-3</v>
      </c>
      <c r="G77" s="216">
        <v>2007.5640000000001</v>
      </c>
      <c r="H77" s="103">
        <f t="shared" si="22"/>
        <v>1.3000000000000002E-3</v>
      </c>
      <c r="I77" s="216">
        <v>2047.7152799999999</v>
      </c>
      <c r="J77" s="103">
        <f t="shared" si="23"/>
        <v>1.2999999999999999E-3</v>
      </c>
      <c r="K77" s="216">
        <v>2088.6695856000001</v>
      </c>
      <c r="L77" s="103">
        <f t="shared" si="24"/>
        <v>1.3000000000000002E-3</v>
      </c>
      <c r="M77" s="216">
        <v>2130.4429773119996</v>
      </c>
      <c r="N77" s="103">
        <f t="shared" si="25"/>
        <v>1.2999999999999997E-3</v>
      </c>
      <c r="O77" s="216">
        <v>2173.0518368582398</v>
      </c>
      <c r="P77" s="103">
        <f t="shared" si="26"/>
        <v>1.2999999999999999E-3</v>
      </c>
      <c r="Q77" s="216">
        <v>2216.5128735954045</v>
      </c>
      <c r="R77" s="103">
        <f t="shared" si="27"/>
        <v>1.2999999999999999E-3</v>
      </c>
      <c r="S77" s="216">
        <v>2260.8431310673127</v>
      </c>
      <c r="T77" s="103">
        <f t="shared" si="28"/>
        <v>1.2999999999999999E-3</v>
      </c>
      <c r="U77" s="216">
        <v>2306.0599936886592</v>
      </c>
      <c r="V77" s="103">
        <f t="shared" si="29"/>
        <v>1.3000000000000002E-3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30280.000000000004</v>
      </c>
      <c r="F78" s="103">
        <f t="shared" si="21"/>
        <v>2.0000000000000004E-2</v>
      </c>
      <c r="G78" s="216">
        <v>30885.599999999999</v>
      </c>
      <c r="H78" s="103">
        <f t="shared" si="22"/>
        <v>0.02</v>
      </c>
      <c r="I78" s="216">
        <v>31503.312000000002</v>
      </c>
      <c r="J78" s="103">
        <f t="shared" si="23"/>
        <v>0.02</v>
      </c>
      <c r="K78" s="216">
        <v>32133.378240000002</v>
      </c>
      <c r="L78" s="103">
        <f t="shared" si="24"/>
        <v>0.02</v>
      </c>
      <c r="M78" s="216">
        <v>32776.0458048</v>
      </c>
      <c r="N78" s="103">
        <f t="shared" si="25"/>
        <v>0.02</v>
      </c>
      <c r="O78" s="216">
        <v>33431.566720896</v>
      </c>
      <c r="P78" s="103">
        <f t="shared" si="26"/>
        <v>0.02</v>
      </c>
      <c r="Q78" s="216">
        <v>34100.198055313922</v>
      </c>
      <c r="R78" s="103">
        <f t="shared" si="27"/>
        <v>0.02</v>
      </c>
      <c r="S78" s="216">
        <v>34782.202016420204</v>
      </c>
      <c r="T78" s="103">
        <f t="shared" si="28"/>
        <v>2.0000000000000004E-2</v>
      </c>
      <c r="U78" s="216">
        <v>35477.846056748604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6056.0000000000009</v>
      </c>
      <c r="F86" s="103">
        <f t="shared" si="21"/>
        <v>4.000000000000001E-3</v>
      </c>
      <c r="G86" s="216">
        <v>6177.12</v>
      </c>
      <c r="H86" s="103">
        <f t="shared" si="22"/>
        <v>4.0000000000000001E-3</v>
      </c>
      <c r="I86" s="216">
        <v>6300.6624000000002</v>
      </c>
      <c r="J86" s="103">
        <f t="shared" si="23"/>
        <v>4.0000000000000001E-3</v>
      </c>
      <c r="K86" s="216">
        <v>6426.6756480000004</v>
      </c>
      <c r="L86" s="103">
        <f t="shared" si="24"/>
        <v>4.0000000000000001E-3</v>
      </c>
      <c r="M86" s="216">
        <v>6555.2091609600002</v>
      </c>
      <c r="N86" s="103">
        <f t="shared" si="25"/>
        <v>4.0000000000000001E-3</v>
      </c>
      <c r="O86" s="216">
        <v>6686.3133441791997</v>
      </c>
      <c r="P86" s="103">
        <f t="shared" si="26"/>
        <v>4.0000000000000001E-3</v>
      </c>
      <c r="Q86" s="216">
        <v>6820.0396110627844</v>
      </c>
      <c r="R86" s="103">
        <f t="shared" si="27"/>
        <v>4.0000000000000001E-3</v>
      </c>
      <c r="S86" s="216">
        <v>6956.4404032840393</v>
      </c>
      <c r="T86" s="103">
        <f t="shared" si="28"/>
        <v>4.0000000000000001E-3</v>
      </c>
      <c r="U86" s="216">
        <v>7095.5692113497207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7721.4000000000015</v>
      </c>
      <c r="F88" s="103">
        <f t="shared" si="21"/>
        <v>5.1000000000000012E-3</v>
      </c>
      <c r="G88" s="216">
        <v>7875.8280000000004</v>
      </c>
      <c r="H88" s="103">
        <f t="shared" si="22"/>
        <v>5.1000000000000004E-3</v>
      </c>
      <c r="I88" s="216">
        <v>8033.3445600000005</v>
      </c>
      <c r="J88" s="103">
        <f t="shared" si="23"/>
        <v>5.1000000000000004E-3</v>
      </c>
      <c r="K88" s="216">
        <v>8194.0114512000018</v>
      </c>
      <c r="L88" s="103">
        <f t="shared" si="24"/>
        <v>5.1000000000000012E-3</v>
      </c>
      <c r="M88" s="216">
        <v>8357.8916802240001</v>
      </c>
      <c r="N88" s="103">
        <f t="shared" si="25"/>
        <v>5.1000000000000004E-3</v>
      </c>
      <c r="O88" s="216">
        <v>8525.0495138284805</v>
      </c>
      <c r="P88" s="103">
        <f t="shared" si="26"/>
        <v>5.1000000000000004E-3</v>
      </c>
      <c r="Q88" s="216">
        <v>8695.5505041050492</v>
      </c>
      <c r="R88" s="103">
        <f t="shared" si="27"/>
        <v>5.1000000000000004E-3</v>
      </c>
      <c r="S88" s="216">
        <v>8869.4615141871509</v>
      </c>
      <c r="T88" s="103">
        <f t="shared" si="28"/>
        <v>5.1000000000000004E-3</v>
      </c>
      <c r="U88" s="216">
        <v>9046.8507444708939</v>
      </c>
      <c r="V88" s="103">
        <f t="shared" si="29"/>
        <v>5.1000000000000004E-3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302.8</v>
      </c>
      <c r="F90" s="103">
        <f t="shared" si="21"/>
        <v>2.0000000000000001E-4</v>
      </c>
      <c r="G90" s="216">
        <v>308.85600000000005</v>
      </c>
      <c r="H90" s="103">
        <f t="shared" si="22"/>
        <v>2.0000000000000004E-4</v>
      </c>
      <c r="I90" s="216">
        <v>315.03312000000005</v>
      </c>
      <c r="J90" s="103">
        <f t="shared" si="23"/>
        <v>2.0000000000000001E-4</v>
      </c>
      <c r="K90" s="216">
        <v>321.33378240000002</v>
      </c>
      <c r="L90" s="103">
        <f t="shared" si="24"/>
        <v>2.0000000000000001E-4</v>
      </c>
      <c r="M90" s="216">
        <v>327.76045804800003</v>
      </c>
      <c r="N90" s="103">
        <f t="shared" si="25"/>
        <v>2.0000000000000001E-4</v>
      </c>
      <c r="O90" s="216">
        <v>334.31566720896001</v>
      </c>
      <c r="P90" s="103">
        <f t="shared" si="26"/>
        <v>2.0000000000000001E-4</v>
      </c>
      <c r="Q90" s="216">
        <v>341.00198055313916</v>
      </c>
      <c r="R90" s="103">
        <f t="shared" si="27"/>
        <v>1.9999999999999998E-4</v>
      </c>
      <c r="S90" s="216">
        <v>347.822020164202</v>
      </c>
      <c r="T90" s="103">
        <f t="shared" si="28"/>
        <v>2.0000000000000001E-4</v>
      </c>
      <c r="U90" s="216">
        <v>354.77846056748604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5299.0000000000009</v>
      </c>
      <c r="F92" s="103">
        <f t="shared" si="21"/>
        <v>3.5000000000000005E-3</v>
      </c>
      <c r="G92" s="216">
        <v>5404.9800000000005</v>
      </c>
      <c r="H92" s="103">
        <f t="shared" si="22"/>
        <v>3.5000000000000005E-3</v>
      </c>
      <c r="I92" s="216">
        <v>5513.0796</v>
      </c>
      <c r="J92" s="103">
        <f t="shared" si="23"/>
        <v>3.4999999999999996E-3</v>
      </c>
      <c r="K92" s="216">
        <v>5623.3411920000008</v>
      </c>
      <c r="L92" s="103">
        <f t="shared" si="24"/>
        <v>3.5000000000000005E-3</v>
      </c>
      <c r="M92" s="216">
        <v>5735.8080158399998</v>
      </c>
      <c r="N92" s="103">
        <f t="shared" si="25"/>
        <v>3.5000000000000001E-3</v>
      </c>
      <c r="O92" s="216">
        <v>5850.5241761567995</v>
      </c>
      <c r="P92" s="103">
        <f t="shared" si="26"/>
        <v>3.4999999999999996E-3</v>
      </c>
      <c r="Q92" s="216">
        <v>5967.5346596799363</v>
      </c>
      <c r="R92" s="103">
        <f t="shared" si="27"/>
        <v>3.5000000000000005E-3</v>
      </c>
      <c r="S92" s="216">
        <v>6086.8853528735344</v>
      </c>
      <c r="T92" s="103">
        <f t="shared" si="28"/>
        <v>3.5000000000000001E-3</v>
      </c>
      <c r="U92" s="216">
        <v>6208.6230599310056</v>
      </c>
      <c r="V92" s="103">
        <f t="shared" si="29"/>
        <v>3.5000000000000001E-3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17558.351198571425</v>
      </c>
      <c r="F97" s="103">
        <f t="shared" si="21"/>
        <v>1.1597325758633701E-2</v>
      </c>
      <c r="G97" s="216">
        <v>18436.268758499999</v>
      </c>
      <c r="H97" s="103">
        <f t="shared" si="22"/>
        <v>1.1938423575064106E-2</v>
      </c>
      <c r="I97" s="216">
        <v>19005.972936799495</v>
      </c>
      <c r="J97" s="103">
        <f t="shared" si="23"/>
        <v>1.2066015748946965E-2</v>
      </c>
      <c r="K97" s="216">
        <v>19481.122260219487</v>
      </c>
      <c r="L97" s="103">
        <f t="shared" si="24"/>
        <v>1.2125162884971218E-2</v>
      </c>
      <c r="M97" s="216">
        <v>19968.150316724972</v>
      </c>
      <c r="N97" s="103">
        <f t="shared" si="25"/>
        <v>1.2184599957936762E-2</v>
      </c>
      <c r="O97" s="216">
        <v>20467.354074643092</v>
      </c>
      <c r="P97" s="103">
        <f t="shared" si="26"/>
        <v>1.2244328389103115E-2</v>
      </c>
      <c r="Q97" s="216">
        <v>20979.037926509169</v>
      </c>
      <c r="R97" s="103">
        <f t="shared" si="27"/>
        <v>1.2304349606696758E-2</v>
      </c>
      <c r="S97" s="216">
        <v>21503.513874671895</v>
      </c>
      <c r="T97" s="103">
        <f t="shared" si="28"/>
        <v>1.2364665045945271E-2</v>
      </c>
      <c r="U97" s="216">
        <v>22041.101721538696</v>
      </c>
      <c r="V97" s="103">
        <f t="shared" si="29"/>
        <v>1.2425276149111672E-2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1816.8</v>
      </c>
      <c r="F98" s="103">
        <f t="shared" si="21"/>
        <v>1.1999999999999999E-3</v>
      </c>
      <c r="G98" s="216">
        <v>1853.1359999999997</v>
      </c>
      <c r="H98" s="103">
        <f t="shared" si="22"/>
        <v>1.1999999999999999E-3</v>
      </c>
      <c r="I98" s="216">
        <v>1890.1987199999999</v>
      </c>
      <c r="J98" s="103">
        <f t="shared" si="23"/>
        <v>1.1999999999999999E-3</v>
      </c>
      <c r="K98" s="216">
        <v>1928.0026943999999</v>
      </c>
      <c r="L98" s="103">
        <f t="shared" si="24"/>
        <v>1.1999999999999999E-3</v>
      </c>
      <c r="M98" s="216">
        <v>1966.5627482879997</v>
      </c>
      <c r="N98" s="103">
        <f t="shared" si="25"/>
        <v>1.1999999999999999E-3</v>
      </c>
      <c r="O98" s="216">
        <v>2005.8940032537598</v>
      </c>
      <c r="P98" s="103">
        <f t="shared" si="26"/>
        <v>1.1999999999999999E-3</v>
      </c>
      <c r="Q98" s="216">
        <v>2046.0118833188349</v>
      </c>
      <c r="R98" s="103">
        <f t="shared" si="27"/>
        <v>1.1999999999999999E-3</v>
      </c>
      <c r="S98" s="216">
        <v>2086.9321209852114</v>
      </c>
      <c r="T98" s="103">
        <f t="shared" si="28"/>
        <v>1.1999999999999999E-3</v>
      </c>
      <c r="U98" s="216">
        <v>2128.6707634049162</v>
      </c>
      <c r="V98" s="103">
        <f t="shared" si="29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284543.34400033613</v>
      </c>
      <c r="F105" s="106">
        <f t="shared" ref="F105" si="31">IFERROR(E105/E$28,0)</f>
        <v>0.18794144253654962</v>
      </c>
      <c r="G105" s="105">
        <f>SUM(G52:G104)</f>
        <v>292007.77053665789</v>
      </c>
      <c r="H105" s="106">
        <f t="shared" ref="H105" si="32">IFERROR(G105/G$28,0)</f>
        <v>0.18908991279862322</v>
      </c>
      <c r="I105" s="105">
        <f>SUM(I52:I104)</f>
        <v>297480.33751006488</v>
      </c>
      <c r="J105" s="106">
        <f t="shared" ref="J105" si="33">IFERROR(I105/I$28,0)</f>
        <v>0.18885654785126393</v>
      </c>
      <c r="K105" s="105">
        <f>SUM(K52:K104)</f>
        <v>303444.94983281661</v>
      </c>
      <c r="L105" s="106">
        <f t="shared" ref="L105" si="34">IFERROR(K105/K$28,0)</f>
        <v>0.18886588740618926</v>
      </c>
      <c r="M105" s="105">
        <f>SUM(M52:M104)</f>
        <v>309530.72390744544</v>
      </c>
      <c r="N105" s="106">
        <f t="shared" ref="N105" si="35">IFERROR(M105/M$28,0)</f>
        <v>0.18887618460803784</v>
      </c>
      <c r="O105" s="105">
        <f>SUM(O52:O104)</f>
        <v>315738.48994082306</v>
      </c>
      <c r="P105" s="106">
        <f t="shared" ref="P105" si="36">IFERROR(O105/O$28,0)</f>
        <v>0.18888644530289064</v>
      </c>
      <c r="Q105" s="105">
        <f>SUM(Q52:Q104)</f>
        <v>322072.38879822189</v>
      </c>
      <c r="R105" s="106">
        <f t="shared" ref="R105" si="37">IFERROR(Q105/Q$28,0)</f>
        <v>0.18889766462692587</v>
      </c>
      <c r="S105" s="105">
        <f>SUM(S52:S104)</f>
        <v>328534.16215107439</v>
      </c>
      <c r="T105" s="106">
        <f t="shared" ref="T105" si="38">IFERROR(S105/S$28,0)</f>
        <v>0.18890935197028524</v>
      </c>
      <c r="U105" s="105">
        <f>SUM(U52:U104)</f>
        <v>335126.41957624687</v>
      </c>
      <c r="V105" s="106">
        <f t="shared" si="29"/>
        <v>0.18892151402889301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230164.33551394963</v>
      </c>
      <c r="F107" s="106">
        <f>IFERROR(E107/E$28,0)</f>
        <v>0.15202399967896277</v>
      </c>
      <c r="G107" s="105">
        <f>G28-G33-G46-G105</f>
        <v>218912.29295334214</v>
      </c>
      <c r="H107" s="106">
        <f>IFERROR(G107/G$28,0)</f>
        <v>0.1417568659526395</v>
      </c>
      <c r="I107" s="105">
        <f>I28-I33-I46-I105</f>
        <v>218300.72130196536</v>
      </c>
      <c r="J107" s="106">
        <f>IFERROR(I107/I$28,0)</f>
        <v>0.13858906092284223</v>
      </c>
      <c r="K107" s="105">
        <f>K28-K33-K46-K105</f>
        <v>220111.34724951425</v>
      </c>
      <c r="L107" s="106">
        <f>IFERROR(K107/K$28,0)</f>
        <v>0.13699857239131932</v>
      </c>
      <c r="M107" s="105">
        <f>M28-M33-M46-M105</f>
        <v>221892.80663794372</v>
      </c>
      <c r="N107" s="106">
        <f>IFERROR(M107/M$28,0)</f>
        <v>0.13539937548259581</v>
      </c>
      <c r="O107" s="105">
        <f>O28-O33-O46-O105</f>
        <v>223644.52142492088</v>
      </c>
      <c r="P107" s="106">
        <f>IFERROR(O107/O$28,0)</f>
        <v>0.13379242635681476</v>
      </c>
      <c r="Q107" s="105">
        <f>Q28-Q33-Q46-Q105</f>
        <v>225362.56825952017</v>
      </c>
      <c r="R107" s="106">
        <f>IFERROR(Q107/Q$28,0)</f>
        <v>0.13217669169777818</v>
      </c>
      <c r="S107" s="105">
        <f>S28-S33-S46-S105</f>
        <v>227045.38664912258</v>
      </c>
      <c r="T107" s="106">
        <f>IFERROR(S107/S$28,0)</f>
        <v>0.13055262374816728</v>
      </c>
      <c r="U107" s="105">
        <f>U28-U33-U46-U105</f>
        <v>228690.51011628658</v>
      </c>
      <c r="V107" s="106">
        <f>IFERROR(U107/U$28,0)</f>
        <v>0.12892017725680674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75700</v>
      </c>
      <c r="F111" s="103">
        <f t="shared" ref="F111:F116" si="40">IFERROR(E111/E$28,0)</f>
        <v>0.05</v>
      </c>
      <c r="G111" s="102">
        <f>G59</f>
        <v>77214</v>
      </c>
      <c r="H111" s="103">
        <f t="shared" ref="H111:H116" si="41">IFERROR(G111/G$28,0)</f>
        <v>0.05</v>
      </c>
      <c r="I111" s="102">
        <f>I59</f>
        <v>78758.280000000013</v>
      </c>
      <c r="J111" s="103">
        <f t="shared" ref="J111:J116" si="42">IFERROR(I111/I$28,0)</f>
        <v>0.05</v>
      </c>
      <c r="K111" s="102">
        <f>K59</f>
        <v>80333.445600000006</v>
      </c>
      <c r="L111" s="103">
        <f t="shared" ref="L111:L116" si="43">IFERROR(K111/K$28,0)</f>
        <v>0.05</v>
      </c>
      <c r="M111" s="102">
        <f>M59</f>
        <v>81940.114512</v>
      </c>
      <c r="N111" s="103">
        <f t="shared" ref="N111:N116" si="44">IFERROR(M111/M$28,0)</f>
        <v>0.05</v>
      </c>
      <c r="O111" s="102">
        <f>O59</f>
        <v>83578.916802240012</v>
      </c>
      <c r="P111" s="103">
        <f t="shared" ref="P111:P116" si="45">IFERROR(O111/O$28,0)</f>
        <v>5.000000000000001E-2</v>
      </c>
      <c r="Q111" s="102">
        <f>Q59</f>
        <v>85250.495138284808</v>
      </c>
      <c r="R111" s="103">
        <f t="shared" ref="R111:R116" si="46">IFERROR(Q111/Q$28,0)</f>
        <v>5.000000000000001E-2</v>
      </c>
      <c r="S111" s="102">
        <f>S59</f>
        <v>86955.505041050492</v>
      </c>
      <c r="T111" s="103">
        <f t="shared" ref="T111:T116" si="47">IFERROR(S111/S$28,0)</f>
        <v>0.05</v>
      </c>
      <c r="U111" s="102">
        <f>U59</f>
        <v>88694.615141871502</v>
      </c>
      <c r="V111" s="103">
        <f t="shared" ref="V111:V116" si="48">IFERROR(U111/U$28,0)</f>
        <v>0.05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75700</v>
      </c>
      <c r="F116" s="106">
        <f t="shared" si="40"/>
        <v>0.05</v>
      </c>
      <c r="G116" s="108">
        <f>SUM(G111:G115)</f>
        <v>77214</v>
      </c>
      <c r="H116" s="106">
        <f t="shared" si="41"/>
        <v>0.05</v>
      </c>
      <c r="I116" s="108">
        <f>SUM(I111:I115)</f>
        <v>78758.280000000013</v>
      </c>
      <c r="J116" s="106">
        <f t="shared" si="42"/>
        <v>0.05</v>
      </c>
      <c r="K116" s="108">
        <f>SUM(K111:K115)</f>
        <v>80333.445600000006</v>
      </c>
      <c r="L116" s="106">
        <f t="shared" si="43"/>
        <v>0.05</v>
      </c>
      <c r="M116" s="108">
        <f>SUM(M111:M115)</f>
        <v>81940.114512</v>
      </c>
      <c r="N116" s="106">
        <f t="shared" si="44"/>
        <v>0.05</v>
      </c>
      <c r="O116" s="108">
        <f>SUM(O111:O115)</f>
        <v>83578.916802240012</v>
      </c>
      <c r="P116" s="106">
        <f t="shared" si="45"/>
        <v>5.000000000000001E-2</v>
      </c>
      <c r="Q116" s="108">
        <f>SUM(Q111:Q115)</f>
        <v>85250.495138284808</v>
      </c>
      <c r="R116" s="106">
        <f t="shared" si="46"/>
        <v>5.000000000000001E-2</v>
      </c>
      <c r="S116" s="108">
        <f>SUM(S111:S115)</f>
        <v>86955.505041050492</v>
      </c>
      <c r="T116" s="106">
        <f t="shared" si="47"/>
        <v>0.05</v>
      </c>
      <c r="U116" s="108">
        <f>SUM(U111:U115)</f>
        <v>88694.615141871502</v>
      </c>
      <c r="V116" s="106">
        <f t="shared" si="48"/>
        <v>0.05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0" zoomScaleNormal="70" workbookViewId="0">
      <selection activeCell="X22" sqref="X22"/>
    </sheetView>
  </sheetViews>
  <sheetFormatPr defaultColWidth="9.109375" defaultRowHeight="12.75" customHeight="1" x14ac:dyDescent="0.3"/>
  <cols>
    <col min="1" max="1" width="9.5546875" style="5" customWidth="1"/>
    <col min="2" max="2" width="39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441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 xml:space="preserve">Heritage Market 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302</v>
      </c>
      <c r="D8" s="38"/>
      <c r="E8" s="134">
        <f>+C8</f>
        <v>302</v>
      </c>
      <c r="F8" s="38"/>
      <c r="G8" s="134">
        <f>+E8</f>
        <v>302</v>
      </c>
      <c r="H8" s="38"/>
      <c r="I8" s="134">
        <f>+G8</f>
        <v>302</v>
      </c>
      <c r="J8" s="38"/>
      <c r="K8" s="134">
        <f>+I8</f>
        <v>302</v>
      </c>
      <c r="L8" s="38"/>
      <c r="M8" s="134">
        <f>+K8</f>
        <v>302</v>
      </c>
      <c r="N8" s="38"/>
      <c r="O8" s="134">
        <f>+M8</f>
        <v>302</v>
      </c>
      <c r="P8" s="38"/>
      <c r="Q8" s="134">
        <f>+O8</f>
        <v>302</v>
      </c>
      <c r="R8" s="38"/>
      <c r="S8" s="134">
        <f>+Q8</f>
        <v>302</v>
      </c>
      <c r="T8" s="38"/>
      <c r="U8" s="134">
        <f>+S8</f>
        <v>302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247">
        <v>921.47587511825918</v>
      </c>
      <c r="H10" s="248"/>
      <c r="I10" s="247">
        <v>926.71898109332744</v>
      </c>
      <c r="J10" s="248"/>
      <c r="K10" s="247">
        <v>930.69063386944174</v>
      </c>
      <c r="L10" s="248"/>
      <c r="M10" s="247">
        <v>936.02571961570754</v>
      </c>
      <c r="N10" s="248"/>
      <c r="O10" s="247">
        <v>941.40819570325925</v>
      </c>
      <c r="P10" s="248"/>
      <c r="Q10" s="247">
        <v>946.83838543545824</v>
      </c>
      <c r="R10" s="248"/>
      <c r="S10" s="247">
        <v>952.31661587135727</v>
      </c>
      <c r="T10" s="248"/>
      <c r="U10" s="247">
        <v>957.84321783881023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>
        <v>7</v>
      </c>
      <c r="H12" s="38"/>
      <c r="I12" s="135">
        <v>7.03</v>
      </c>
      <c r="J12" s="38"/>
      <c r="K12" s="135">
        <v>7.07</v>
      </c>
      <c r="L12" s="38"/>
      <c r="M12" s="135">
        <v>7.1</v>
      </c>
      <c r="N12" s="38"/>
      <c r="O12" s="135">
        <v>7.13</v>
      </c>
      <c r="P12" s="38"/>
      <c r="Q12" s="135">
        <v>7.16</v>
      </c>
      <c r="R12" s="38"/>
      <c r="S12" s="135">
        <v>7.19</v>
      </c>
      <c r="T12" s="38"/>
      <c r="U12" s="135">
        <v>7.22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150"/>
      <c r="F14" s="38"/>
      <c r="G14" s="243">
        <f>1938000+10000</f>
        <v>1948000</v>
      </c>
      <c r="H14" s="245"/>
      <c r="I14" s="243">
        <f>G14*1.01</f>
        <v>1967480</v>
      </c>
      <c r="J14" s="245"/>
      <c r="K14" s="243">
        <f>I14*1.01</f>
        <v>1987154.8</v>
      </c>
      <c r="L14" s="245"/>
      <c r="M14" s="243">
        <f>K14*1.01</f>
        <v>2007026.348</v>
      </c>
      <c r="N14" s="245"/>
      <c r="O14" s="243">
        <f>M14*1.01</f>
        <v>2027096.61148</v>
      </c>
      <c r="P14" s="245"/>
      <c r="Q14" s="243">
        <f>O14*1.01</f>
        <v>2047367.5775947999</v>
      </c>
      <c r="R14" s="245"/>
      <c r="S14" s="243">
        <f>Q14*1.01</f>
        <v>2067841.2533707479</v>
      </c>
      <c r="T14" s="245"/>
      <c r="U14" s="243">
        <f>S14*1.01</f>
        <v>2088519.6659044554</v>
      </c>
      <c r="V14" s="38"/>
    </row>
    <row r="15" spans="1:22" ht="12.75" customHeight="1" x14ac:dyDescent="0.3">
      <c r="A15" s="54">
        <v>0.1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34"/>
    </row>
    <row r="19" spans="1:24" ht="12.75" customHeight="1" x14ac:dyDescent="0.3">
      <c r="A19" s="38" t="s">
        <v>237</v>
      </c>
      <c r="B19" s="50"/>
      <c r="C19" s="246">
        <v>0</v>
      </c>
      <c r="D19" s="103">
        <f>IFERROR(C19/C$28,0)</f>
        <v>0</v>
      </c>
      <c r="E19" s="246">
        <v>0</v>
      </c>
      <c r="F19" s="103">
        <f>IFERROR(E19/E$28,0)</f>
        <v>0</v>
      </c>
      <c r="G19" s="246">
        <v>715500.39999999991</v>
      </c>
      <c r="H19" s="103">
        <f>IFERROR(G19/G$28,0)</f>
        <v>0.36729999999999996</v>
      </c>
      <c r="I19" s="246">
        <v>733032.39999999991</v>
      </c>
      <c r="J19" s="103">
        <f>IFERROR(I19/I$28,0)</f>
        <v>0.37257425742574252</v>
      </c>
      <c r="K19" s="246">
        <v>750739.72</v>
      </c>
      <c r="L19" s="103">
        <f>IFERROR(K19/K$28,0)</f>
        <v>0.37779629448093321</v>
      </c>
      <c r="M19" s="246">
        <v>768624.11319999979</v>
      </c>
      <c r="N19" s="103">
        <f>IFERROR(M19/M$28,0)</f>
        <v>0.38296662819894373</v>
      </c>
      <c r="O19" s="246">
        <v>786687.35033199983</v>
      </c>
      <c r="P19" s="103">
        <f>IFERROR(O19/O$28,0)</f>
        <v>0.38808577049400367</v>
      </c>
      <c r="Q19" s="246">
        <v>804931.21983531979</v>
      </c>
      <c r="R19" s="103">
        <f>IFERROR(Q19/Q$28,0)</f>
        <v>0.39315422821188484</v>
      </c>
      <c r="S19" s="246">
        <v>823357.52803367306</v>
      </c>
      <c r="T19" s="103">
        <f>IFERROR(S19/S$28,0)</f>
        <v>0.39817250318008401</v>
      </c>
      <c r="U19" s="246">
        <v>841968.09931400977</v>
      </c>
      <c r="V19" s="103">
        <f>IFERROR(U19/U$28,0)</f>
        <v>0.40314109225750894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1037699.6000000001</v>
      </c>
      <c r="H20" s="103">
        <f>IFERROR(G20/G$28,0)</f>
        <v>0.53270000000000006</v>
      </c>
      <c r="I20" s="136">
        <v>1037699.6000000001</v>
      </c>
      <c r="J20" s="103">
        <f>IFERROR(I20/I$28,0)</f>
        <v>0.52742574257425745</v>
      </c>
      <c r="K20" s="136">
        <v>1037699.6000000001</v>
      </c>
      <c r="L20" s="103">
        <f>IFERROR(K20/K$28,0)</f>
        <v>0.52220370551906681</v>
      </c>
      <c r="M20" s="136">
        <v>1037699.6000000001</v>
      </c>
      <c r="N20" s="103">
        <f>IFERROR(M20/M$28,0)</f>
        <v>0.51703337180105635</v>
      </c>
      <c r="O20" s="136">
        <v>1037699.6000000001</v>
      </c>
      <c r="P20" s="103">
        <f>IFERROR(O20/O$28,0)</f>
        <v>0.5119142295059963</v>
      </c>
      <c r="Q20" s="136">
        <v>1037699.6000000001</v>
      </c>
      <c r="R20" s="103">
        <f>IFERROR(Q20/Q$28,0)</f>
        <v>0.50684577178811518</v>
      </c>
      <c r="S20" s="136">
        <v>1037699.6000000001</v>
      </c>
      <c r="T20" s="103">
        <f>IFERROR(S20/S$28,0)</f>
        <v>0.50182749681991601</v>
      </c>
      <c r="U20" s="136">
        <v>1037699.6000000001</v>
      </c>
      <c r="V20" s="103">
        <f>IFERROR(U20/U$28,0)</f>
        <v>0.49685890774249108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194800</v>
      </c>
      <c r="H21" s="103">
        <f>IFERROR(G21/G$28,0)</f>
        <v>0.1</v>
      </c>
      <c r="I21" s="136">
        <v>196748</v>
      </c>
      <c r="J21" s="103">
        <f>IFERROR(I21/I$28,0)</f>
        <v>0.1</v>
      </c>
      <c r="K21" s="136">
        <v>198715.48</v>
      </c>
      <c r="L21" s="103">
        <f>IFERROR(K21/K$28,0)</f>
        <v>0.1</v>
      </c>
      <c r="M21" s="136">
        <v>200702.6348</v>
      </c>
      <c r="N21" s="103">
        <f>IFERROR(M21/M$28,0)</f>
        <v>0.1</v>
      </c>
      <c r="O21" s="136">
        <v>202709.66114800001</v>
      </c>
      <c r="P21" s="103">
        <f>IFERROR(O21/O$28,0)</f>
        <v>0.1</v>
      </c>
      <c r="Q21" s="136">
        <v>204736.75775948001</v>
      </c>
      <c r="R21" s="103">
        <f>IFERROR(Q21/Q$28,0)</f>
        <v>0.1</v>
      </c>
      <c r="S21" s="136">
        <v>206784.1253370748</v>
      </c>
      <c r="T21" s="103">
        <f>IFERROR(S21/S$28,0)</f>
        <v>0.1</v>
      </c>
      <c r="U21" s="136">
        <v>208851.96659044555</v>
      </c>
      <c r="V21" s="103">
        <f>IFERROR(U21/U$28,0)</f>
        <v>0.1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0</v>
      </c>
      <c r="F28" s="106">
        <f t="shared" si="1"/>
        <v>0</v>
      </c>
      <c r="G28" s="105">
        <f>SUM(G19:G27)</f>
        <v>1948000</v>
      </c>
      <c r="H28" s="106">
        <f t="shared" si="2"/>
        <v>1</v>
      </c>
      <c r="I28" s="105">
        <f>SUM(I19:I27)</f>
        <v>1967480</v>
      </c>
      <c r="J28" s="106">
        <f t="shared" si="3"/>
        <v>1</v>
      </c>
      <c r="K28" s="105">
        <f>SUM(K19:K27)</f>
        <v>1987154.8</v>
      </c>
      <c r="L28" s="106">
        <f t="shared" si="4"/>
        <v>1</v>
      </c>
      <c r="M28" s="105">
        <f>SUM(M19:M27)</f>
        <v>2007026.3479999998</v>
      </c>
      <c r="N28" s="106">
        <f t="shared" si="5"/>
        <v>1</v>
      </c>
      <c r="O28" s="105">
        <f>SUM(O19:O27)</f>
        <v>2027096.61148</v>
      </c>
      <c r="P28" s="106">
        <f t="shared" si="6"/>
        <v>1</v>
      </c>
      <c r="Q28" s="105">
        <f>SUM(Q19:Q27)</f>
        <v>2047367.5775947999</v>
      </c>
      <c r="R28" s="106">
        <f t="shared" si="7"/>
        <v>1</v>
      </c>
      <c r="S28" s="105">
        <f>SUM(S19:S27)</f>
        <v>2067841.2533707479</v>
      </c>
      <c r="T28" s="106">
        <f t="shared" si="8"/>
        <v>1</v>
      </c>
      <c r="U28" s="105">
        <f>SUM(U19:U27)</f>
        <v>2088519.6659044554</v>
      </c>
      <c r="V28" s="106">
        <f t="shared" si="9"/>
        <v>1</v>
      </c>
    </row>
    <row r="29" spans="1:24" ht="12.75" customHeight="1" x14ac:dyDescent="0.3">
      <c r="A29" s="26"/>
      <c r="B29" s="69"/>
      <c r="C29" s="150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4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6">
        <v>0</v>
      </c>
      <c r="D31" s="103">
        <f>IFERROR(C31/C$28,0)</f>
        <v>0</v>
      </c>
      <c r="E31" s="216">
        <v>0</v>
      </c>
      <c r="F31" s="103">
        <f>IFERROR(E31/E$28,0)</f>
        <v>0</v>
      </c>
      <c r="G31" s="216">
        <v>662320</v>
      </c>
      <c r="H31" s="103">
        <f>IFERROR(G31/G$28,0)</f>
        <v>0.34</v>
      </c>
      <c r="I31" s="216">
        <v>668943.20000000007</v>
      </c>
      <c r="J31" s="103">
        <f>IFERROR(I31/I$28,0)</f>
        <v>0.34</v>
      </c>
      <c r="K31" s="216">
        <v>675632.6320000001</v>
      </c>
      <c r="L31" s="103">
        <f>IFERROR(K31/K$28,0)</f>
        <v>0.34</v>
      </c>
      <c r="M31" s="216">
        <v>682388.95832000009</v>
      </c>
      <c r="N31" s="103">
        <f>IFERROR(M31/M$28,0)</f>
        <v>0.34000000000000008</v>
      </c>
      <c r="O31" s="216">
        <v>689212.84790320008</v>
      </c>
      <c r="P31" s="103">
        <f>IFERROR(O31/O$28,0)</f>
        <v>0.34</v>
      </c>
      <c r="Q31" s="216">
        <v>696104.97638223204</v>
      </c>
      <c r="R31" s="103">
        <f>IFERROR(Q31/Q$28,0)</f>
        <v>0.34</v>
      </c>
      <c r="S31" s="216">
        <v>703066.02614605438</v>
      </c>
      <c r="T31" s="103">
        <f>IFERROR(S31/S$28,0)</f>
        <v>0.34</v>
      </c>
      <c r="U31" s="216">
        <v>710096.68640751485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662320</v>
      </c>
      <c r="H33" s="106">
        <f>IFERROR(G33/G$28,0)</f>
        <v>0.34</v>
      </c>
      <c r="I33" s="105">
        <f>SUM(I31:I32)</f>
        <v>668943.20000000007</v>
      </c>
      <c r="J33" s="106">
        <f>IFERROR(I33/I$28,0)</f>
        <v>0.34</v>
      </c>
      <c r="K33" s="105">
        <f>SUM(K31:K32)</f>
        <v>675632.6320000001</v>
      </c>
      <c r="L33" s="106">
        <f>IFERROR(K33/K$28,0)</f>
        <v>0.34</v>
      </c>
      <c r="M33" s="105">
        <f>SUM(M31:M32)</f>
        <v>682388.95832000009</v>
      </c>
      <c r="N33" s="106">
        <f>IFERROR(M33/M$28,0)</f>
        <v>0.34000000000000008</v>
      </c>
      <c r="O33" s="105">
        <f>SUM(O31:O32)</f>
        <v>689212.84790320008</v>
      </c>
      <c r="P33" s="106">
        <f>IFERROR(O33/O$28,0)</f>
        <v>0.34</v>
      </c>
      <c r="Q33" s="105">
        <f>SUM(Q31:Q32)</f>
        <v>696104.97638223204</v>
      </c>
      <c r="R33" s="106">
        <f>IFERROR(Q33/Q$28,0)</f>
        <v>0.34</v>
      </c>
      <c r="S33" s="105">
        <f>SUM(S31:S32)</f>
        <v>703066.02614605438</v>
      </c>
      <c r="T33" s="106">
        <f>IFERROR(S33/S$28,0)</f>
        <v>0.34</v>
      </c>
      <c r="U33" s="105">
        <f>SUM(U31:U32)</f>
        <v>710096.68640751485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>
        <v>110000</v>
      </c>
      <c r="H36" s="103">
        <f t="shared" ref="H36:H46" si="12">IFERROR(G36/G$28,0)</f>
        <v>5.6468172484599587E-2</v>
      </c>
      <c r="I36" s="216">
        <v>112749.99999999999</v>
      </c>
      <c r="J36" s="103">
        <f t="shared" ref="J36:J46" si="13">IFERROR(I36/I$28,0)</f>
        <v>5.7306808709618386E-2</v>
      </c>
      <c r="K36" s="216">
        <v>115568.74999999997</v>
      </c>
      <c r="L36" s="103">
        <f t="shared" ref="L36:L46" si="14">IFERROR(K36/K$28,0)</f>
        <v>5.8157899928078058E-2</v>
      </c>
      <c r="M36" s="216">
        <v>118457.96874999996</v>
      </c>
      <c r="N36" s="103">
        <f t="shared" ref="N36:N46" si="15">IFERROR(M36/M$28,0)</f>
        <v>5.9021631115128724E-2</v>
      </c>
      <c r="O36" s="216">
        <v>121419.41796874994</v>
      </c>
      <c r="P36" s="103">
        <f t="shared" ref="P36:P46" si="16">IFERROR(O36/O$28,0)</f>
        <v>5.9898189993076167E-2</v>
      </c>
      <c r="Q36" s="216">
        <v>124454.90341796869</v>
      </c>
      <c r="R36" s="103">
        <f t="shared" ref="R36:R46" si="17">IFERROR(Q36/Q$28,0)</f>
        <v>6.078776707218126E-2</v>
      </c>
      <c r="S36" s="216">
        <v>127566.27600341789</v>
      </c>
      <c r="T36" s="103">
        <f t="shared" ref="T36:T46" si="18">IFERROR(S36/S$28,0)</f>
        <v>6.1690555692065135E-2</v>
      </c>
      <c r="U36" s="216">
        <v>130755.43290350333</v>
      </c>
      <c r="V36" s="103">
        <f t="shared" ref="V36:V46" si="19">IFERROR(U36/U$28,0)</f>
        <v>6.2606752063729468E-2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6"/>
      <c r="F37" s="103">
        <f t="shared" si="11"/>
        <v>0</v>
      </c>
      <c r="G37" s="216">
        <v>258000</v>
      </c>
      <c r="H37" s="103">
        <f t="shared" si="12"/>
        <v>0.13244353182751539</v>
      </c>
      <c r="I37" s="216">
        <v>266256</v>
      </c>
      <c r="J37" s="103">
        <f t="shared" si="13"/>
        <v>0.1353284404415801</v>
      </c>
      <c r="K37" s="216">
        <v>272912.39999999997</v>
      </c>
      <c r="L37" s="103">
        <f t="shared" si="14"/>
        <v>0.13733826876496988</v>
      </c>
      <c r="M37" s="216">
        <v>279735.20999999996</v>
      </c>
      <c r="N37" s="103">
        <f t="shared" si="15"/>
        <v>0.13937794602385559</v>
      </c>
      <c r="O37" s="216">
        <v>286728.59024999995</v>
      </c>
      <c r="P37" s="103">
        <f t="shared" si="16"/>
        <v>0.14144791551925937</v>
      </c>
      <c r="Q37" s="216">
        <v>293896.80500624992</v>
      </c>
      <c r="R37" s="103">
        <f t="shared" si="17"/>
        <v>0.14354862713588201</v>
      </c>
      <c r="S37" s="216">
        <v>301244.22513140616</v>
      </c>
      <c r="T37" s="103">
        <f t="shared" si="18"/>
        <v>0.14568053743988027</v>
      </c>
      <c r="U37" s="216">
        <v>308775.33075969131</v>
      </c>
      <c r="V37" s="103">
        <f t="shared" si="19"/>
        <v>0.14784410977809631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6"/>
      <c r="F38" s="103">
        <f t="shared" si="11"/>
        <v>0</v>
      </c>
      <c r="G38" s="216">
        <v>110000</v>
      </c>
      <c r="H38" s="103">
        <f t="shared" si="12"/>
        <v>5.6468172484599587E-2</v>
      </c>
      <c r="I38" s="216">
        <v>113520</v>
      </c>
      <c r="J38" s="103">
        <f t="shared" si="13"/>
        <v>5.7698172281293834E-2</v>
      </c>
      <c r="K38" s="216">
        <v>116357.99999999999</v>
      </c>
      <c r="L38" s="103">
        <f t="shared" si="14"/>
        <v>5.8555075830025914E-2</v>
      </c>
      <c r="M38" s="216">
        <v>119266.94999999997</v>
      </c>
      <c r="N38" s="103">
        <f t="shared" si="15"/>
        <v>5.9424705669085705E-2</v>
      </c>
      <c r="O38" s="216">
        <v>122248.62374999996</v>
      </c>
      <c r="P38" s="103">
        <f t="shared" si="16"/>
        <v>6.0307250802784984E-2</v>
      </c>
      <c r="Q38" s="216">
        <v>125304.83934374995</v>
      </c>
      <c r="R38" s="103">
        <f t="shared" si="17"/>
        <v>6.1202903042430305E-2</v>
      </c>
      <c r="S38" s="216">
        <v>128437.46032734368</v>
      </c>
      <c r="T38" s="103">
        <f t="shared" si="18"/>
        <v>6.2111857048010949E-2</v>
      </c>
      <c r="U38" s="216">
        <v>131648.39683552727</v>
      </c>
      <c r="V38" s="103">
        <f t="shared" si="19"/>
        <v>6.3034310370506164E-2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6"/>
      <c r="F39" s="103">
        <f t="shared" si="11"/>
        <v>0</v>
      </c>
      <c r="G39" s="216">
        <v>47000</v>
      </c>
      <c r="H39" s="103">
        <f t="shared" si="12"/>
        <v>2.4127310061601643E-2</v>
      </c>
      <c r="I39" s="216">
        <v>48504</v>
      </c>
      <c r="J39" s="103">
        <f t="shared" si="13"/>
        <v>2.4652855429280095E-2</v>
      </c>
      <c r="K39" s="216">
        <v>49716.6</v>
      </c>
      <c r="L39" s="103">
        <f t="shared" si="14"/>
        <v>2.5018986945556529E-2</v>
      </c>
      <c r="M39" s="216">
        <v>50959.514999999992</v>
      </c>
      <c r="N39" s="103">
        <f t="shared" si="15"/>
        <v>2.5390556058609352E-2</v>
      </c>
      <c r="O39" s="216">
        <v>52233.502874999991</v>
      </c>
      <c r="P39" s="103">
        <f t="shared" si="16"/>
        <v>2.5767643524826318E-2</v>
      </c>
      <c r="Q39" s="216">
        <v>53539.340446874987</v>
      </c>
      <c r="R39" s="103">
        <f t="shared" si="17"/>
        <v>2.61503312999475E-2</v>
      </c>
      <c r="S39" s="216">
        <v>54877.823958046858</v>
      </c>
      <c r="T39" s="103">
        <f t="shared" si="18"/>
        <v>2.653870255687741E-2</v>
      </c>
      <c r="U39" s="216">
        <v>56249.769556998028</v>
      </c>
      <c r="V39" s="103">
        <f t="shared" si="19"/>
        <v>2.6932841703761728E-2</v>
      </c>
    </row>
    <row r="40" spans="1:22" ht="12.75" customHeight="1" x14ac:dyDescent="0.3">
      <c r="A40" s="38" t="s">
        <v>25</v>
      </c>
      <c r="B40" s="50"/>
      <c r="C40" s="138"/>
      <c r="D40" s="103">
        <f t="shared" si="10"/>
        <v>0</v>
      </c>
      <c r="E40" s="138"/>
      <c r="F40" s="103">
        <f t="shared" si="11"/>
        <v>0</v>
      </c>
      <c r="G40" s="216">
        <v>13640</v>
      </c>
      <c r="H40" s="103">
        <f t="shared" si="12"/>
        <v>7.0020533880903492E-3</v>
      </c>
      <c r="I40" s="216">
        <v>13980.999999999998</v>
      </c>
      <c r="J40" s="103">
        <f t="shared" si="13"/>
        <v>7.1060442799926798E-3</v>
      </c>
      <c r="K40" s="216">
        <v>14330.524999999996</v>
      </c>
      <c r="L40" s="103">
        <f t="shared" si="14"/>
        <v>7.2115795910816793E-3</v>
      </c>
      <c r="M40" s="216">
        <v>14688.788124999994</v>
      </c>
      <c r="N40" s="103">
        <f t="shared" si="15"/>
        <v>7.3186822582759613E-3</v>
      </c>
      <c r="O40" s="216">
        <v>15056.007828124993</v>
      </c>
      <c r="P40" s="103">
        <f t="shared" si="16"/>
        <v>7.4273755591414449E-3</v>
      </c>
      <c r="Q40" s="216">
        <v>15432.408023828117</v>
      </c>
      <c r="R40" s="103">
        <f t="shared" si="17"/>
        <v>7.5376831169504761E-3</v>
      </c>
      <c r="S40" s="216">
        <v>15818.218224423819</v>
      </c>
      <c r="T40" s="103">
        <f t="shared" si="18"/>
        <v>7.649628905816077E-3</v>
      </c>
      <c r="U40" s="216">
        <v>16213.673680034413</v>
      </c>
      <c r="V40" s="103">
        <f t="shared" si="19"/>
        <v>7.7632372559024538E-3</v>
      </c>
    </row>
    <row r="41" spans="1:22" ht="12.75" customHeight="1" x14ac:dyDescent="0.3">
      <c r="A41" s="38" t="s">
        <v>26</v>
      </c>
      <c r="B41" s="50"/>
      <c r="C41" s="138"/>
      <c r="D41" s="103">
        <f t="shared" si="10"/>
        <v>0</v>
      </c>
      <c r="E41" s="138"/>
      <c r="F41" s="103">
        <f t="shared" si="11"/>
        <v>0</v>
      </c>
      <c r="G41" s="216">
        <v>31992</v>
      </c>
      <c r="H41" s="103">
        <f t="shared" si="12"/>
        <v>1.6422997946611909E-2</v>
      </c>
      <c r="I41" s="216">
        <v>33015.743999999999</v>
      </c>
      <c r="J41" s="103">
        <f t="shared" si="13"/>
        <v>1.6780726614755929E-2</v>
      </c>
      <c r="K41" s="216">
        <v>33841.137599999995</v>
      </c>
      <c r="L41" s="103">
        <f t="shared" si="14"/>
        <v>1.7029945326856265E-2</v>
      </c>
      <c r="M41" s="216">
        <v>34687.166039999996</v>
      </c>
      <c r="N41" s="103">
        <f t="shared" si="15"/>
        <v>1.7282865306958092E-2</v>
      </c>
      <c r="O41" s="216">
        <v>35554.345190999993</v>
      </c>
      <c r="P41" s="103">
        <f t="shared" si="16"/>
        <v>1.753954152438816E-2</v>
      </c>
      <c r="Q41" s="216">
        <v>36443.203820774994</v>
      </c>
      <c r="R41" s="103">
        <f t="shared" si="17"/>
        <v>1.780002976484937E-2</v>
      </c>
      <c r="S41" s="216">
        <v>37354.283916294364</v>
      </c>
      <c r="T41" s="103">
        <f t="shared" si="18"/>
        <v>1.8064386642545151E-2</v>
      </c>
      <c r="U41" s="216">
        <v>38288.141014201719</v>
      </c>
      <c r="V41" s="103">
        <f t="shared" si="19"/>
        <v>1.8332669612483941E-2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/>
      <c r="D45" s="103">
        <f t="shared" si="10"/>
        <v>0</v>
      </c>
      <c r="E45" s="139"/>
      <c r="F45" s="103">
        <f t="shared" si="11"/>
        <v>0</v>
      </c>
      <c r="G45" s="219">
        <v>49350</v>
      </c>
      <c r="H45" s="103">
        <f t="shared" si="12"/>
        <v>2.5333675564681725E-2</v>
      </c>
      <c r="I45" s="219">
        <v>50856.82</v>
      </c>
      <c r="J45" s="103">
        <f t="shared" si="13"/>
        <v>2.5848710025006608E-2</v>
      </c>
      <c r="K45" s="219">
        <v>52128.240499999993</v>
      </c>
      <c r="L45" s="103">
        <f t="shared" si="14"/>
        <v>2.6232601758051255E-2</v>
      </c>
      <c r="M45" s="219">
        <v>53431.446512499984</v>
      </c>
      <c r="N45" s="103">
        <f t="shared" si="15"/>
        <v>2.6622194853467857E-2</v>
      </c>
      <c r="O45" s="219">
        <v>54767.23267531248</v>
      </c>
      <c r="P45" s="103">
        <f t="shared" si="16"/>
        <v>2.7017573984954999E-2</v>
      </c>
      <c r="Q45" s="219">
        <v>56136.413492195286</v>
      </c>
      <c r="R45" s="103">
        <f t="shared" si="17"/>
        <v>2.7418825083741459E-2</v>
      </c>
      <c r="S45" s="219">
        <v>57539.823829500179</v>
      </c>
      <c r="T45" s="103">
        <f t="shared" si="18"/>
        <v>2.7826035357262375E-2</v>
      </c>
      <c r="U45" s="219">
        <v>58978.319425237671</v>
      </c>
      <c r="V45" s="103">
        <f t="shared" si="19"/>
        <v>2.8239293308112801E-2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619982</v>
      </c>
      <c r="H46" s="106">
        <f t="shared" si="12"/>
        <v>0.31826591375770019</v>
      </c>
      <c r="I46" s="105">
        <f>SUM(I36:I45)</f>
        <v>638883.5639999999</v>
      </c>
      <c r="J46" s="106">
        <f t="shared" si="13"/>
        <v>0.32472175778152756</v>
      </c>
      <c r="K46" s="105">
        <f>SUM(K36:K45)</f>
        <v>654855.65309999988</v>
      </c>
      <c r="L46" s="106">
        <f t="shared" si="14"/>
        <v>0.32954435814461958</v>
      </c>
      <c r="M46" s="105">
        <f>SUM(M36:M45)</f>
        <v>671227.04442749976</v>
      </c>
      <c r="N46" s="106">
        <f t="shared" si="15"/>
        <v>0.33443858128538123</v>
      </c>
      <c r="O46" s="105">
        <f>SUM(O36:O45)</f>
        <v>688007.72053818731</v>
      </c>
      <c r="P46" s="106">
        <f t="shared" si="16"/>
        <v>0.33940549090843142</v>
      </c>
      <c r="Q46" s="105">
        <f>SUM(Q36:Q45)</f>
        <v>705207.91355164186</v>
      </c>
      <c r="R46" s="106">
        <f t="shared" si="17"/>
        <v>0.34444616651598237</v>
      </c>
      <c r="S46" s="105">
        <f>SUM(S36:S45)</f>
        <v>722838.11139043304</v>
      </c>
      <c r="T46" s="106">
        <f t="shared" si="18"/>
        <v>0.34956170364245742</v>
      </c>
      <c r="U46" s="105">
        <f>SUM(U36:U45)</f>
        <v>740909.06417519378</v>
      </c>
      <c r="V46" s="106">
        <f t="shared" si="19"/>
        <v>0.35475321409259286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:V105" si="29">IFERROR(U52/U$28,0)</f>
        <v>0</v>
      </c>
      <c r="X52" s="235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si="29"/>
        <v>0</v>
      </c>
      <c r="X53" s="235"/>
    </row>
    <row r="54" spans="1:24" ht="12.75" customHeight="1" x14ac:dyDescent="0.3">
      <c r="A54" s="38" t="s">
        <v>30</v>
      </c>
      <c r="B54" s="50"/>
      <c r="C54" s="216">
        <v>0</v>
      </c>
      <c r="D54" s="103">
        <f t="shared" si="20"/>
        <v>0</v>
      </c>
      <c r="E54" s="216">
        <v>0</v>
      </c>
      <c r="F54" s="103">
        <f t="shared" si="21"/>
        <v>0</v>
      </c>
      <c r="G54" s="216">
        <v>1363.6</v>
      </c>
      <c r="H54" s="103">
        <f t="shared" si="22"/>
        <v>6.9999999999999999E-4</v>
      </c>
      <c r="I54" s="216">
        <v>1377.2359999999999</v>
      </c>
      <c r="J54" s="103">
        <f t="shared" si="23"/>
        <v>6.9999999999999988E-4</v>
      </c>
      <c r="K54" s="216">
        <v>1391.00836</v>
      </c>
      <c r="L54" s="103">
        <f t="shared" si="24"/>
        <v>6.9999999999999999E-4</v>
      </c>
      <c r="M54" s="216">
        <v>1404.9184435999998</v>
      </c>
      <c r="N54" s="103">
        <f t="shared" si="25"/>
        <v>6.9999999999999999E-4</v>
      </c>
      <c r="O54" s="216">
        <v>1418.9676280359997</v>
      </c>
      <c r="P54" s="103">
        <f t="shared" si="26"/>
        <v>6.9999999999999988E-4</v>
      </c>
      <c r="Q54" s="216">
        <v>1433.1573043163598</v>
      </c>
      <c r="R54" s="103">
        <f t="shared" si="27"/>
        <v>6.9999999999999999E-4</v>
      </c>
      <c r="S54" s="216">
        <v>1447.4888773595235</v>
      </c>
      <c r="T54" s="103">
        <f t="shared" si="28"/>
        <v>6.9999999999999999E-4</v>
      </c>
      <c r="U54" s="216">
        <v>1461.9637661331185</v>
      </c>
      <c r="V54" s="103">
        <f t="shared" si="29"/>
        <v>6.9999999999999988E-4</v>
      </c>
      <c r="X54" s="235"/>
    </row>
    <row r="55" spans="1:24" ht="12.75" customHeight="1" x14ac:dyDescent="0.3">
      <c r="A55" s="38" t="s">
        <v>153</v>
      </c>
      <c r="B55" s="50"/>
      <c r="C55" s="216">
        <v>0</v>
      </c>
      <c r="D55" s="103">
        <f t="shared" si="20"/>
        <v>0</v>
      </c>
      <c r="E55" s="216">
        <v>0</v>
      </c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29"/>
        <v>0</v>
      </c>
      <c r="X55" s="235"/>
    </row>
    <row r="56" spans="1:24" ht="12.75" customHeight="1" x14ac:dyDescent="0.3">
      <c r="A56" s="38" t="s">
        <v>88</v>
      </c>
      <c r="B56" s="50"/>
      <c r="C56" s="216">
        <v>0</v>
      </c>
      <c r="D56" s="103">
        <f t="shared" si="20"/>
        <v>0</v>
      </c>
      <c r="E56" s="216">
        <v>0</v>
      </c>
      <c r="F56" s="103">
        <f t="shared" si="21"/>
        <v>0</v>
      </c>
      <c r="G56" s="216">
        <v>993.48</v>
      </c>
      <c r="H56" s="103">
        <f t="shared" si="22"/>
        <v>5.1000000000000004E-4</v>
      </c>
      <c r="I56" s="216">
        <v>1003.4147999999999</v>
      </c>
      <c r="J56" s="103">
        <f t="shared" si="23"/>
        <v>5.0999999999999993E-4</v>
      </c>
      <c r="K56" s="216">
        <v>1013.4489480000001</v>
      </c>
      <c r="L56" s="103">
        <f t="shared" si="24"/>
        <v>5.1000000000000004E-4</v>
      </c>
      <c r="M56" s="216">
        <v>1023.5834374799999</v>
      </c>
      <c r="N56" s="103">
        <f t="shared" si="25"/>
        <v>5.1000000000000004E-4</v>
      </c>
      <c r="O56" s="216">
        <v>1033.8192718548</v>
      </c>
      <c r="P56" s="103">
        <f t="shared" si="26"/>
        <v>5.1000000000000004E-4</v>
      </c>
      <c r="Q56" s="216">
        <v>1044.1574645733481</v>
      </c>
      <c r="R56" s="103">
        <f t="shared" si="27"/>
        <v>5.1000000000000004E-4</v>
      </c>
      <c r="S56" s="216">
        <v>1054.5990392190815</v>
      </c>
      <c r="T56" s="103">
        <f t="shared" si="28"/>
        <v>5.1000000000000004E-4</v>
      </c>
      <c r="U56" s="216">
        <v>1065.1450296112723</v>
      </c>
      <c r="V56" s="103">
        <f t="shared" si="29"/>
        <v>5.1000000000000004E-4</v>
      </c>
      <c r="X56" s="235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29"/>
        <v>0</v>
      </c>
      <c r="X57" s="235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29"/>
        <v>0</v>
      </c>
      <c r="X58" s="235"/>
    </row>
    <row r="59" spans="1:24" ht="12.75" customHeight="1" x14ac:dyDescent="0.3">
      <c r="A59" s="38" t="s">
        <v>141</v>
      </c>
      <c r="B59" s="50"/>
      <c r="C59" s="216">
        <v>0</v>
      </c>
      <c r="D59" s="103">
        <f t="shared" si="20"/>
        <v>0</v>
      </c>
      <c r="E59" s="216">
        <v>0</v>
      </c>
      <c r="F59" s="103">
        <f t="shared" si="21"/>
        <v>0</v>
      </c>
      <c r="G59" s="216">
        <v>194800</v>
      </c>
      <c r="H59" s="103">
        <f t="shared" si="22"/>
        <v>0.1</v>
      </c>
      <c r="I59" s="216">
        <v>196748</v>
      </c>
      <c r="J59" s="103">
        <f t="shared" si="23"/>
        <v>0.1</v>
      </c>
      <c r="K59" s="216">
        <v>198715.48</v>
      </c>
      <c r="L59" s="103">
        <f t="shared" si="24"/>
        <v>0.1</v>
      </c>
      <c r="M59" s="216">
        <v>200702.6348</v>
      </c>
      <c r="N59" s="103">
        <f t="shared" si="25"/>
        <v>0.1</v>
      </c>
      <c r="O59" s="216">
        <v>202709.66114800001</v>
      </c>
      <c r="P59" s="103">
        <f t="shared" si="26"/>
        <v>0.1</v>
      </c>
      <c r="Q59" s="216">
        <v>204736.75775948001</v>
      </c>
      <c r="R59" s="103">
        <f t="shared" si="27"/>
        <v>0.1</v>
      </c>
      <c r="S59" s="216">
        <v>206784.1253370748</v>
      </c>
      <c r="T59" s="103">
        <f t="shared" si="28"/>
        <v>0.1</v>
      </c>
      <c r="U59" s="216">
        <v>208851.96659044555</v>
      </c>
      <c r="V59" s="103">
        <f t="shared" si="29"/>
        <v>0.1</v>
      </c>
      <c r="X59" s="235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29"/>
        <v>0</v>
      </c>
      <c r="X60" s="235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29"/>
        <v>0</v>
      </c>
      <c r="X61" s="235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29"/>
        <v>0</v>
      </c>
      <c r="X62" s="235"/>
    </row>
    <row r="63" spans="1:24" ht="12.75" customHeight="1" x14ac:dyDescent="0.3">
      <c r="A63" s="38" t="s">
        <v>29</v>
      </c>
      <c r="B63" s="50"/>
      <c r="C63" s="216">
        <v>0</v>
      </c>
      <c r="D63" s="103">
        <f t="shared" si="20"/>
        <v>0</v>
      </c>
      <c r="E63" s="216">
        <v>0</v>
      </c>
      <c r="F63" s="103">
        <f t="shared" si="21"/>
        <v>0</v>
      </c>
      <c r="G63" s="216">
        <v>18197.22100749307</v>
      </c>
      <c r="H63" s="103">
        <f t="shared" si="22"/>
        <v>9.3414892235590703E-3</v>
      </c>
      <c r="I63" s="216">
        <v>17669.01730066663</v>
      </c>
      <c r="J63" s="103">
        <f t="shared" si="23"/>
        <v>8.9805321023169894E-3</v>
      </c>
      <c r="K63" s="216">
        <v>17746.732099816098</v>
      </c>
      <c r="L63" s="103">
        <f t="shared" si="24"/>
        <v>8.9307245212180229E-3</v>
      </c>
      <c r="M63" s="216">
        <v>17825.574404745188</v>
      </c>
      <c r="N63" s="103">
        <f t="shared" si="25"/>
        <v>8.8815846501010612E-3</v>
      </c>
      <c r="O63" s="216">
        <v>17903.554268133805</v>
      </c>
      <c r="P63" s="103">
        <f t="shared" si="26"/>
        <v>8.8321169137874841E-3</v>
      </c>
      <c r="Q63" s="216">
        <v>17982.674396218474</v>
      </c>
      <c r="R63" s="103">
        <f t="shared" si="27"/>
        <v>8.7833150202290995E-3</v>
      </c>
      <c r="S63" s="216">
        <v>18061.945957428146</v>
      </c>
      <c r="T63" s="103">
        <f t="shared" si="28"/>
        <v>8.7346869243399208E-3</v>
      </c>
      <c r="U63" s="216">
        <v>18141.37863464767</v>
      </c>
      <c r="V63" s="103">
        <f t="shared" si="29"/>
        <v>8.6862378797813982E-3</v>
      </c>
      <c r="X63" s="235"/>
    </row>
    <row r="64" spans="1:24" ht="12.75" customHeight="1" x14ac:dyDescent="0.3">
      <c r="A64" s="38" t="s">
        <v>148</v>
      </c>
      <c r="B64" s="50"/>
      <c r="C64" s="216">
        <v>0</v>
      </c>
      <c r="D64" s="103">
        <f t="shared" si="20"/>
        <v>0</v>
      </c>
      <c r="E64" s="216">
        <v>0</v>
      </c>
      <c r="F64" s="103">
        <f t="shared" si="21"/>
        <v>0</v>
      </c>
      <c r="G64" s="216">
        <v>9350.3999999999978</v>
      </c>
      <c r="H64" s="103">
        <f t="shared" si="22"/>
        <v>4.7999999999999987E-3</v>
      </c>
      <c r="I64" s="216">
        <v>9443.9039999999986</v>
      </c>
      <c r="J64" s="103">
        <f t="shared" si="23"/>
        <v>4.7999999999999996E-3</v>
      </c>
      <c r="K64" s="216">
        <v>9538.3430399999997</v>
      </c>
      <c r="L64" s="103">
        <f t="shared" si="24"/>
        <v>4.7999999999999996E-3</v>
      </c>
      <c r="M64" s="216">
        <v>9633.7264703999972</v>
      </c>
      <c r="N64" s="103">
        <f t="shared" si="25"/>
        <v>4.7999999999999996E-3</v>
      </c>
      <c r="O64" s="216">
        <v>9730.0637351039986</v>
      </c>
      <c r="P64" s="103">
        <f t="shared" si="26"/>
        <v>4.7999999999999996E-3</v>
      </c>
      <c r="Q64" s="216">
        <v>9827.3643724550384</v>
      </c>
      <c r="R64" s="103">
        <f t="shared" si="27"/>
        <v>4.7999999999999996E-3</v>
      </c>
      <c r="S64" s="216">
        <v>9925.6380161795896</v>
      </c>
      <c r="T64" s="103">
        <f t="shared" si="28"/>
        <v>4.7999999999999996E-3</v>
      </c>
      <c r="U64" s="216">
        <v>10024.894396341386</v>
      </c>
      <c r="V64" s="103">
        <f t="shared" si="29"/>
        <v>4.8000000000000004E-3</v>
      </c>
      <c r="X64" s="235"/>
    </row>
    <row r="65" spans="1:24" ht="12.75" customHeight="1" x14ac:dyDescent="0.3">
      <c r="A65" s="38" t="s">
        <v>39</v>
      </c>
      <c r="B65" s="50"/>
      <c r="C65" s="216">
        <v>0</v>
      </c>
      <c r="D65" s="103">
        <f t="shared" si="20"/>
        <v>0</v>
      </c>
      <c r="E65" s="216">
        <v>0</v>
      </c>
      <c r="F65" s="103">
        <f t="shared" si="21"/>
        <v>0</v>
      </c>
      <c r="G65" s="216">
        <v>973.99999999999989</v>
      </c>
      <c r="H65" s="103">
        <f t="shared" si="22"/>
        <v>4.999999999999999E-4</v>
      </c>
      <c r="I65" s="216">
        <v>983.7399999999999</v>
      </c>
      <c r="J65" s="103">
        <f t="shared" si="23"/>
        <v>4.999999999999999E-4</v>
      </c>
      <c r="K65" s="216">
        <v>993.57740000000001</v>
      </c>
      <c r="L65" s="103">
        <f t="shared" si="24"/>
        <v>5.0000000000000001E-4</v>
      </c>
      <c r="M65" s="216">
        <v>1003.5131739999999</v>
      </c>
      <c r="N65" s="103">
        <f t="shared" si="25"/>
        <v>5.0000000000000001E-4</v>
      </c>
      <c r="O65" s="216">
        <v>1013.5483057399998</v>
      </c>
      <c r="P65" s="103">
        <f t="shared" si="26"/>
        <v>4.999999999999999E-4</v>
      </c>
      <c r="Q65" s="216">
        <v>1023.6837887974</v>
      </c>
      <c r="R65" s="103">
        <f t="shared" si="27"/>
        <v>5.0000000000000001E-4</v>
      </c>
      <c r="S65" s="216">
        <v>1033.9206266853741</v>
      </c>
      <c r="T65" s="103">
        <f t="shared" si="28"/>
        <v>5.0000000000000012E-4</v>
      </c>
      <c r="U65" s="216">
        <v>1044.2598329522277</v>
      </c>
      <c r="V65" s="103">
        <f t="shared" si="29"/>
        <v>5.0000000000000001E-4</v>
      </c>
      <c r="X65" s="235"/>
    </row>
    <row r="66" spans="1:24" ht="12.75" customHeight="1" x14ac:dyDescent="0.3">
      <c r="A66" s="38" t="s">
        <v>147</v>
      </c>
      <c r="B66" s="50"/>
      <c r="C66" s="216">
        <v>0</v>
      </c>
      <c r="D66" s="103">
        <f t="shared" si="20"/>
        <v>0</v>
      </c>
      <c r="E66" s="216">
        <v>0</v>
      </c>
      <c r="F66" s="103">
        <f t="shared" si="21"/>
        <v>0</v>
      </c>
      <c r="G66" s="216">
        <v>5454.4</v>
      </c>
      <c r="H66" s="103">
        <f t="shared" si="22"/>
        <v>2.8E-3</v>
      </c>
      <c r="I66" s="216">
        <v>5508.9439999999995</v>
      </c>
      <c r="J66" s="103">
        <f t="shared" si="23"/>
        <v>2.7999999999999995E-3</v>
      </c>
      <c r="K66" s="216">
        <v>5564.0334400000002</v>
      </c>
      <c r="L66" s="103">
        <f t="shared" si="24"/>
        <v>2.8E-3</v>
      </c>
      <c r="M66" s="216">
        <v>5619.6737743999993</v>
      </c>
      <c r="N66" s="103">
        <f t="shared" si="25"/>
        <v>2.8E-3</v>
      </c>
      <c r="O66" s="216">
        <v>5675.8705121439989</v>
      </c>
      <c r="P66" s="103">
        <f t="shared" si="26"/>
        <v>2.7999999999999995E-3</v>
      </c>
      <c r="Q66" s="216">
        <v>5732.6292172654394</v>
      </c>
      <c r="R66" s="103">
        <f t="shared" si="27"/>
        <v>2.8E-3</v>
      </c>
      <c r="S66" s="216">
        <v>5789.9555094380939</v>
      </c>
      <c r="T66" s="103">
        <f t="shared" si="28"/>
        <v>2.8E-3</v>
      </c>
      <c r="U66" s="216">
        <v>5847.855064532474</v>
      </c>
      <c r="V66" s="103">
        <f t="shared" si="29"/>
        <v>2.7999999999999995E-3</v>
      </c>
      <c r="X66" s="235"/>
    </row>
    <row r="67" spans="1:24" ht="12.75" customHeight="1" x14ac:dyDescent="0.3">
      <c r="A67" s="38" t="s">
        <v>140</v>
      </c>
      <c r="B67" s="50"/>
      <c r="C67" s="216">
        <v>0</v>
      </c>
      <c r="D67" s="103">
        <f t="shared" si="20"/>
        <v>0</v>
      </c>
      <c r="E67" s="216">
        <v>0</v>
      </c>
      <c r="F67" s="103">
        <f t="shared" si="21"/>
        <v>0</v>
      </c>
      <c r="G67" s="216">
        <v>26298</v>
      </c>
      <c r="H67" s="103">
        <f t="shared" si="22"/>
        <v>1.35E-2</v>
      </c>
      <c r="I67" s="216">
        <v>26560.98</v>
      </c>
      <c r="J67" s="103">
        <f t="shared" si="23"/>
        <v>1.35E-2</v>
      </c>
      <c r="K67" s="216">
        <v>26826.589799999998</v>
      </c>
      <c r="L67" s="103">
        <f t="shared" si="24"/>
        <v>1.3499999999999998E-2</v>
      </c>
      <c r="M67" s="216">
        <v>27094.855697999999</v>
      </c>
      <c r="N67" s="103">
        <f t="shared" si="25"/>
        <v>1.3500000000000002E-2</v>
      </c>
      <c r="O67" s="216">
        <v>27365.804254979997</v>
      </c>
      <c r="P67" s="103">
        <f t="shared" si="26"/>
        <v>1.35E-2</v>
      </c>
      <c r="Q67" s="216">
        <v>27639.462297529801</v>
      </c>
      <c r="R67" s="103">
        <f t="shared" si="27"/>
        <v>1.3500000000000002E-2</v>
      </c>
      <c r="S67" s="216">
        <v>27915.856920505095</v>
      </c>
      <c r="T67" s="103">
        <f t="shared" si="28"/>
        <v>1.35E-2</v>
      </c>
      <c r="U67" s="216">
        <v>28195.015489710146</v>
      </c>
      <c r="V67" s="103">
        <f t="shared" si="29"/>
        <v>1.35E-2</v>
      </c>
      <c r="X67" s="235"/>
    </row>
    <row r="68" spans="1:24" ht="12.75" customHeight="1" x14ac:dyDescent="0.3">
      <c r="A68" s="38" t="s">
        <v>6</v>
      </c>
      <c r="B68" s="50"/>
      <c r="C68" s="216">
        <v>0</v>
      </c>
      <c r="D68" s="103">
        <f t="shared" si="20"/>
        <v>0</v>
      </c>
      <c r="E68" s="216">
        <v>0</v>
      </c>
      <c r="F68" s="103">
        <f t="shared" si="21"/>
        <v>0</v>
      </c>
      <c r="G68" s="216">
        <v>3311.6</v>
      </c>
      <c r="H68" s="103">
        <f t="shared" si="22"/>
        <v>1.6999999999999999E-3</v>
      </c>
      <c r="I68" s="216">
        <v>3344.7159999999999</v>
      </c>
      <c r="J68" s="103">
        <f t="shared" si="23"/>
        <v>1.6999999999999999E-3</v>
      </c>
      <c r="K68" s="216">
        <v>3378.1631599999996</v>
      </c>
      <c r="L68" s="103">
        <f t="shared" si="24"/>
        <v>1.6999999999999997E-3</v>
      </c>
      <c r="M68" s="216">
        <v>3411.9447915999999</v>
      </c>
      <c r="N68" s="103">
        <f t="shared" si="25"/>
        <v>1.7000000000000001E-3</v>
      </c>
      <c r="O68" s="216">
        <v>3446.0642395159994</v>
      </c>
      <c r="P68" s="103">
        <f t="shared" si="26"/>
        <v>1.6999999999999997E-3</v>
      </c>
      <c r="Q68" s="216">
        <v>3480.5248819111598</v>
      </c>
      <c r="R68" s="103">
        <f t="shared" si="27"/>
        <v>1.6999999999999999E-3</v>
      </c>
      <c r="S68" s="216">
        <v>3515.3301307302718</v>
      </c>
      <c r="T68" s="103">
        <f t="shared" si="28"/>
        <v>1.7000000000000001E-3</v>
      </c>
      <c r="U68" s="216">
        <v>3550.4834320375735</v>
      </c>
      <c r="V68" s="103">
        <f t="shared" si="29"/>
        <v>1.6999999999999997E-3</v>
      </c>
      <c r="X68" s="235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29"/>
        <v>0</v>
      </c>
      <c r="X69" s="235"/>
    </row>
    <row r="70" spans="1:24" ht="12.75" customHeight="1" x14ac:dyDescent="0.3">
      <c r="A70" s="38" t="s">
        <v>32</v>
      </c>
      <c r="B70" s="50"/>
      <c r="C70" s="216">
        <v>0</v>
      </c>
      <c r="D70" s="103">
        <f t="shared" si="20"/>
        <v>0</v>
      </c>
      <c r="E70" s="216">
        <v>0</v>
      </c>
      <c r="F70" s="103">
        <f t="shared" si="21"/>
        <v>0</v>
      </c>
      <c r="G70" s="216">
        <v>194.8</v>
      </c>
      <c r="H70" s="103">
        <f t="shared" si="22"/>
        <v>1E-4</v>
      </c>
      <c r="I70" s="216">
        <v>196.74799999999999</v>
      </c>
      <c r="J70" s="103">
        <f t="shared" si="23"/>
        <v>9.9999999999999991E-5</v>
      </c>
      <c r="K70" s="216">
        <v>198.71548000000001</v>
      </c>
      <c r="L70" s="103">
        <f t="shared" si="24"/>
        <v>1E-4</v>
      </c>
      <c r="M70" s="216">
        <v>200.70263480000003</v>
      </c>
      <c r="N70" s="103">
        <f t="shared" si="25"/>
        <v>1.0000000000000002E-4</v>
      </c>
      <c r="O70" s="216">
        <v>202.70966114800001</v>
      </c>
      <c r="P70" s="103">
        <f t="shared" si="26"/>
        <v>1E-4</v>
      </c>
      <c r="Q70" s="216">
        <v>204.73675775947999</v>
      </c>
      <c r="R70" s="103">
        <f t="shared" si="27"/>
        <v>9.9999999999999991E-5</v>
      </c>
      <c r="S70" s="216">
        <v>206.78412533707481</v>
      </c>
      <c r="T70" s="103">
        <f t="shared" si="28"/>
        <v>1E-4</v>
      </c>
      <c r="U70" s="216">
        <v>208.85196659044556</v>
      </c>
      <c r="V70" s="103">
        <f t="shared" si="29"/>
        <v>1E-4</v>
      </c>
      <c r="X70" s="235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29"/>
        <v>0</v>
      </c>
      <c r="X71" s="235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29"/>
        <v>0</v>
      </c>
      <c r="X72" s="235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29"/>
        <v>0</v>
      </c>
      <c r="X73" s="235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29"/>
        <v>0</v>
      </c>
      <c r="X74" s="235"/>
    </row>
    <row r="75" spans="1:24" ht="12.75" customHeight="1" x14ac:dyDescent="0.3">
      <c r="A75" s="38" t="s">
        <v>151</v>
      </c>
      <c r="B75" s="50"/>
      <c r="C75" s="216">
        <v>0</v>
      </c>
      <c r="D75" s="103">
        <f t="shared" si="20"/>
        <v>0</v>
      </c>
      <c r="E75" s="216">
        <v>0</v>
      </c>
      <c r="F75" s="103">
        <f t="shared" si="21"/>
        <v>0</v>
      </c>
      <c r="G75" s="216">
        <v>14609.999999999998</v>
      </c>
      <c r="H75" s="103">
        <f t="shared" si="22"/>
        <v>7.4999999999999989E-3</v>
      </c>
      <c r="I75" s="216">
        <v>14756.099999999999</v>
      </c>
      <c r="J75" s="103">
        <f t="shared" si="23"/>
        <v>7.4999999999999989E-3</v>
      </c>
      <c r="K75" s="216">
        <v>14903.660999999998</v>
      </c>
      <c r="L75" s="103">
        <f t="shared" si="24"/>
        <v>7.4999999999999989E-3</v>
      </c>
      <c r="M75" s="216">
        <v>15052.697609999997</v>
      </c>
      <c r="N75" s="103">
        <f t="shared" si="25"/>
        <v>7.4999999999999997E-3</v>
      </c>
      <c r="O75" s="216">
        <v>15203.224586099997</v>
      </c>
      <c r="P75" s="103">
        <f t="shared" si="26"/>
        <v>7.4999999999999989E-3</v>
      </c>
      <c r="Q75" s="216">
        <v>15355.256831960998</v>
      </c>
      <c r="R75" s="103">
        <f t="shared" si="27"/>
        <v>7.4999999999999997E-3</v>
      </c>
      <c r="S75" s="216">
        <v>15508.80940028061</v>
      </c>
      <c r="T75" s="103">
        <f t="shared" si="28"/>
        <v>7.5000000000000006E-3</v>
      </c>
      <c r="U75" s="216">
        <v>15663.897494283414</v>
      </c>
      <c r="V75" s="103">
        <f t="shared" si="29"/>
        <v>7.4999999999999997E-3</v>
      </c>
      <c r="X75" s="235"/>
    </row>
    <row r="76" spans="1:24" ht="12.75" customHeight="1" x14ac:dyDescent="0.3">
      <c r="A76" s="38" t="s">
        <v>137</v>
      </c>
      <c r="B76" s="50"/>
      <c r="C76" s="216">
        <v>0</v>
      </c>
      <c r="D76" s="103">
        <f t="shared" si="20"/>
        <v>0</v>
      </c>
      <c r="E76" s="216">
        <v>0</v>
      </c>
      <c r="F76" s="103">
        <f t="shared" si="21"/>
        <v>0</v>
      </c>
      <c r="G76" s="216">
        <v>779.2</v>
      </c>
      <c r="H76" s="103">
        <f t="shared" si="22"/>
        <v>4.0000000000000002E-4</v>
      </c>
      <c r="I76" s="216">
        <v>786.99199999999996</v>
      </c>
      <c r="J76" s="103">
        <f t="shared" si="23"/>
        <v>3.9999999999999996E-4</v>
      </c>
      <c r="K76" s="216">
        <v>794.86192000000005</v>
      </c>
      <c r="L76" s="103">
        <f t="shared" si="24"/>
        <v>4.0000000000000002E-4</v>
      </c>
      <c r="M76" s="216">
        <v>802.81053920000011</v>
      </c>
      <c r="N76" s="103">
        <f t="shared" si="25"/>
        <v>4.0000000000000007E-4</v>
      </c>
      <c r="O76" s="216">
        <v>810.83864459200004</v>
      </c>
      <c r="P76" s="103">
        <f t="shared" si="26"/>
        <v>4.0000000000000002E-4</v>
      </c>
      <c r="Q76" s="216">
        <v>818.94703103791994</v>
      </c>
      <c r="R76" s="103">
        <f t="shared" si="27"/>
        <v>3.9999999999999996E-4</v>
      </c>
      <c r="S76" s="216">
        <v>827.13650134829925</v>
      </c>
      <c r="T76" s="103">
        <f t="shared" si="28"/>
        <v>4.0000000000000002E-4</v>
      </c>
      <c r="U76" s="216">
        <v>835.40786636178223</v>
      </c>
      <c r="V76" s="103">
        <f t="shared" si="29"/>
        <v>4.0000000000000002E-4</v>
      </c>
      <c r="X76" s="235"/>
    </row>
    <row r="77" spans="1:24" ht="12.75" customHeight="1" x14ac:dyDescent="0.3">
      <c r="A77" s="38" t="s">
        <v>136</v>
      </c>
      <c r="B77" s="50"/>
      <c r="C77" s="216">
        <v>0</v>
      </c>
      <c r="D77" s="103">
        <f t="shared" si="20"/>
        <v>0</v>
      </c>
      <c r="E77" s="216">
        <v>0</v>
      </c>
      <c r="F77" s="103">
        <f t="shared" si="21"/>
        <v>0</v>
      </c>
      <c r="G77" s="216">
        <v>2532.3999999999996</v>
      </c>
      <c r="H77" s="103">
        <f t="shared" si="22"/>
        <v>1.2999999999999997E-3</v>
      </c>
      <c r="I77" s="216">
        <v>2557.7239999999997</v>
      </c>
      <c r="J77" s="103">
        <f t="shared" si="23"/>
        <v>1.2999999999999999E-3</v>
      </c>
      <c r="K77" s="216">
        <v>2583.3012399999998</v>
      </c>
      <c r="L77" s="103">
        <f t="shared" si="24"/>
        <v>1.2999999999999999E-3</v>
      </c>
      <c r="M77" s="216">
        <v>2609.1342523999997</v>
      </c>
      <c r="N77" s="103">
        <f t="shared" si="25"/>
        <v>1.2999999999999999E-3</v>
      </c>
      <c r="O77" s="216">
        <v>2635.2255949239993</v>
      </c>
      <c r="P77" s="103">
        <f t="shared" si="26"/>
        <v>1.2999999999999997E-3</v>
      </c>
      <c r="Q77" s="216">
        <v>2661.5778508732396</v>
      </c>
      <c r="R77" s="103">
        <f t="shared" si="27"/>
        <v>1.2999999999999999E-3</v>
      </c>
      <c r="S77" s="216">
        <v>2688.1936293819722</v>
      </c>
      <c r="T77" s="103">
        <f t="shared" si="28"/>
        <v>1.2999999999999999E-3</v>
      </c>
      <c r="U77" s="216">
        <v>2715.0755656757919</v>
      </c>
      <c r="V77" s="103">
        <f t="shared" si="29"/>
        <v>1.2999999999999999E-3</v>
      </c>
      <c r="X77" s="235"/>
    </row>
    <row r="78" spans="1:24" ht="12.75" customHeight="1" x14ac:dyDescent="0.3">
      <c r="A78" s="38" t="s">
        <v>135</v>
      </c>
      <c r="B78" s="50"/>
      <c r="C78" s="216">
        <v>0</v>
      </c>
      <c r="D78" s="103">
        <f t="shared" si="20"/>
        <v>0</v>
      </c>
      <c r="E78" s="216">
        <v>0</v>
      </c>
      <c r="F78" s="103">
        <f t="shared" si="21"/>
        <v>0</v>
      </c>
      <c r="G78" s="216">
        <v>38960</v>
      </c>
      <c r="H78" s="103">
        <f t="shared" si="22"/>
        <v>0.02</v>
      </c>
      <c r="I78" s="216">
        <v>39349.599999999999</v>
      </c>
      <c r="J78" s="103">
        <f t="shared" si="23"/>
        <v>0.02</v>
      </c>
      <c r="K78" s="216">
        <v>39743.095999999998</v>
      </c>
      <c r="L78" s="103">
        <f t="shared" si="24"/>
        <v>1.9999999999999997E-2</v>
      </c>
      <c r="M78" s="216">
        <v>40140.526959999996</v>
      </c>
      <c r="N78" s="103">
        <f t="shared" si="25"/>
        <v>0.02</v>
      </c>
      <c r="O78" s="216">
        <v>40541.932229600003</v>
      </c>
      <c r="P78" s="103">
        <f t="shared" si="26"/>
        <v>0.02</v>
      </c>
      <c r="Q78" s="216">
        <v>40947.351551896005</v>
      </c>
      <c r="R78" s="103">
        <f t="shared" si="27"/>
        <v>2.0000000000000004E-2</v>
      </c>
      <c r="S78" s="216">
        <v>41356.825067414968</v>
      </c>
      <c r="T78" s="103">
        <f t="shared" si="28"/>
        <v>2.0000000000000004E-2</v>
      </c>
      <c r="U78" s="216">
        <v>41770.393318089111</v>
      </c>
      <c r="V78" s="103">
        <f t="shared" si="29"/>
        <v>0.02</v>
      </c>
      <c r="X78" s="235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29"/>
        <v>0</v>
      </c>
      <c r="X79" s="235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29"/>
        <v>0</v>
      </c>
      <c r="X80" s="235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29"/>
        <v>0</v>
      </c>
      <c r="X81" s="235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29"/>
        <v>0</v>
      </c>
      <c r="X82" s="235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29"/>
        <v>0</v>
      </c>
      <c r="X83" s="235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29"/>
        <v>0</v>
      </c>
      <c r="X84" s="235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29"/>
        <v>0</v>
      </c>
      <c r="X85" s="235"/>
    </row>
    <row r="86" spans="1:24" ht="12.75" customHeight="1" x14ac:dyDescent="0.3">
      <c r="A86" s="38" t="s">
        <v>15</v>
      </c>
      <c r="B86" s="50"/>
      <c r="C86" s="216">
        <v>0</v>
      </c>
      <c r="D86" s="103">
        <f t="shared" si="20"/>
        <v>0</v>
      </c>
      <c r="E86" s="216">
        <v>0</v>
      </c>
      <c r="F86" s="103">
        <f t="shared" si="21"/>
        <v>0</v>
      </c>
      <c r="G86" s="216">
        <v>7791.9999999999991</v>
      </c>
      <c r="H86" s="103">
        <f t="shared" si="22"/>
        <v>3.9999999999999992E-3</v>
      </c>
      <c r="I86" s="216">
        <v>7869.9199999999992</v>
      </c>
      <c r="J86" s="103">
        <f t="shared" si="23"/>
        <v>3.9999999999999992E-3</v>
      </c>
      <c r="K86" s="216">
        <v>7948.6192000000001</v>
      </c>
      <c r="L86" s="103">
        <f t="shared" si="24"/>
        <v>4.0000000000000001E-3</v>
      </c>
      <c r="M86" s="216">
        <v>8028.1053919999995</v>
      </c>
      <c r="N86" s="103">
        <f t="shared" si="25"/>
        <v>4.0000000000000001E-3</v>
      </c>
      <c r="O86" s="216">
        <v>8108.3864459199986</v>
      </c>
      <c r="P86" s="103">
        <f t="shared" si="26"/>
        <v>3.9999999999999992E-3</v>
      </c>
      <c r="Q86" s="216">
        <v>8189.4703103791999</v>
      </c>
      <c r="R86" s="103">
        <f t="shared" si="27"/>
        <v>4.0000000000000001E-3</v>
      </c>
      <c r="S86" s="216">
        <v>8271.3650134829932</v>
      </c>
      <c r="T86" s="103">
        <f t="shared" si="28"/>
        <v>4.000000000000001E-3</v>
      </c>
      <c r="U86" s="216">
        <v>8354.0786636178218</v>
      </c>
      <c r="V86" s="103">
        <f t="shared" si="29"/>
        <v>4.0000000000000001E-3</v>
      </c>
      <c r="X86" s="235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29"/>
        <v>0</v>
      </c>
      <c r="X87" s="235"/>
    </row>
    <row r="88" spans="1:24" ht="12.75" customHeight="1" x14ac:dyDescent="0.3">
      <c r="A88" s="38" t="s">
        <v>12</v>
      </c>
      <c r="B88" s="50"/>
      <c r="C88" s="216">
        <v>0</v>
      </c>
      <c r="D88" s="103">
        <f t="shared" si="20"/>
        <v>0</v>
      </c>
      <c r="E88" s="216">
        <v>0</v>
      </c>
      <c r="F88" s="103">
        <f t="shared" si="21"/>
        <v>0</v>
      </c>
      <c r="G88" s="216">
        <v>9934.7999999999993</v>
      </c>
      <c r="H88" s="103">
        <f t="shared" si="22"/>
        <v>5.0999999999999995E-3</v>
      </c>
      <c r="I88" s="216">
        <v>10034.147999999999</v>
      </c>
      <c r="J88" s="103">
        <f t="shared" si="23"/>
        <v>5.0999999999999995E-3</v>
      </c>
      <c r="K88" s="216">
        <v>10134.48948</v>
      </c>
      <c r="L88" s="103">
        <f t="shared" si="24"/>
        <v>5.1000000000000004E-3</v>
      </c>
      <c r="M88" s="216">
        <v>10235.834374800001</v>
      </c>
      <c r="N88" s="103">
        <f t="shared" si="25"/>
        <v>5.1000000000000012E-3</v>
      </c>
      <c r="O88" s="216">
        <v>10338.192718548</v>
      </c>
      <c r="P88" s="103">
        <f t="shared" si="26"/>
        <v>5.1000000000000004E-3</v>
      </c>
      <c r="Q88" s="216">
        <v>10441.574645733479</v>
      </c>
      <c r="R88" s="103">
        <f t="shared" si="27"/>
        <v>5.0999999999999995E-3</v>
      </c>
      <c r="S88" s="216">
        <v>10545.990392190815</v>
      </c>
      <c r="T88" s="103">
        <f t="shared" si="28"/>
        <v>5.1000000000000004E-3</v>
      </c>
      <c r="U88" s="216">
        <v>10651.450296112722</v>
      </c>
      <c r="V88" s="103">
        <f t="shared" si="29"/>
        <v>5.0999999999999995E-3</v>
      </c>
      <c r="X88" s="235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29"/>
        <v>0</v>
      </c>
      <c r="X89" s="235"/>
    </row>
    <row r="90" spans="1:24" ht="12.75" customHeight="1" x14ac:dyDescent="0.3">
      <c r="A90" s="38" t="s">
        <v>17</v>
      </c>
      <c r="B90" s="50"/>
      <c r="C90" s="216">
        <v>0</v>
      </c>
      <c r="D90" s="103">
        <f t="shared" si="20"/>
        <v>0</v>
      </c>
      <c r="E90" s="216">
        <v>0</v>
      </c>
      <c r="F90" s="103">
        <f t="shared" si="21"/>
        <v>0</v>
      </c>
      <c r="G90" s="216">
        <v>389.6</v>
      </c>
      <c r="H90" s="103">
        <f t="shared" si="22"/>
        <v>2.0000000000000001E-4</v>
      </c>
      <c r="I90" s="216">
        <v>393.49599999999998</v>
      </c>
      <c r="J90" s="103">
        <f t="shared" si="23"/>
        <v>1.9999999999999998E-4</v>
      </c>
      <c r="K90" s="216">
        <v>397.43096000000003</v>
      </c>
      <c r="L90" s="103">
        <f t="shared" si="24"/>
        <v>2.0000000000000001E-4</v>
      </c>
      <c r="M90" s="216">
        <v>401.40526960000005</v>
      </c>
      <c r="N90" s="103">
        <f t="shared" si="25"/>
        <v>2.0000000000000004E-4</v>
      </c>
      <c r="O90" s="216">
        <v>405.41932229600002</v>
      </c>
      <c r="P90" s="103">
        <f t="shared" si="26"/>
        <v>2.0000000000000001E-4</v>
      </c>
      <c r="Q90" s="216">
        <v>409.47351551895997</v>
      </c>
      <c r="R90" s="103">
        <f t="shared" si="27"/>
        <v>1.9999999999999998E-4</v>
      </c>
      <c r="S90" s="216">
        <v>413.56825067414962</v>
      </c>
      <c r="T90" s="103">
        <f t="shared" si="28"/>
        <v>2.0000000000000001E-4</v>
      </c>
      <c r="U90" s="216">
        <v>417.70393318089111</v>
      </c>
      <c r="V90" s="103">
        <f t="shared" si="29"/>
        <v>2.0000000000000001E-4</v>
      </c>
      <c r="X90" s="235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29"/>
        <v>0</v>
      </c>
      <c r="X91" s="235"/>
    </row>
    <row r="92" spans="1:24" ht="12.75" customHeight="1" x14ac:dyDescent="0.3">
      <c r="A92" s="38" t="s">
        <v>13</v>
      </c>
      <c r="B92" s="50"/>
      <c r="C92" s="216">
        <v>0</v>
      </c>
      <c r="D92" s="103">
        <f t="shared" si="20"/>
        <v>0</v>
      </c>
      <c r="E92" s="216">
        <v>0</v>
      </c>
      <c r="F92" s="103">
        <f t="shared" si="21"/>
        <v>0</v>
      </c>
      <c r="G92" s="216">
        <v>6818</v>
      </c>
      <c r="H92" s="103">
        <f t="shared" si="22"/>
        <v>3.5000000000000001E-3</v>
      </c>
      <c r="I92" s="216">
        <v>6886.1799999999994</v>
      </c>
      <c r="J92" s="103">
        <f t="shared" si="23"/>
        <v>3.4999999999999996E-3</v>
      </c>
      <c r="K92" s="216">
        <v>6955.0418</v>
      </c>
      <c r="L92" s="103">
        <f t="shared" si="24"/>
        <v>3.5000000000000001E-3</v>
      </c>
      <c r="M92" s="216">
        <v>7024.5922179999998</v>
      </c>
      <c r="N92" s="103">
        <f t="shared" si="25"/>
        <v>3.5000000000000005E-3</v>
      </c>
      <c r="O92" s="216">
        <v>7094.8381401799988</v>
      </c>
      <c r="P92" s="103">
        <f t="shared" si="26"/>
        <v>3.4999999999999996E-3</v>
      </c>
      <c r="Q92" s="216">
        <v>7165.7865215818001</v>
      </c>
      <c r="R92" s="103">
        <f t="shared" si="27"/>
        <v>3.5000000000000001E-3</v>
      </c>
      <c r="S92" s="216">
        <v>7237.4443867976188</v>
      </c>
      <c r="T92" s="103">
        <f t="shared" si="28"/>
        <v>3.5000000000000005E-3</v>
      </c>
      <c r="U92" s="216">
        <v>7309.8188306655929</v>
      </c>
      <c r="V92" s="103">
        <f t="shared" si="29"/>
        <v>3.4999999999999996E-3</v>
      </c>
      <c r="X92" s="235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29"/>
        <v>0</v>
      </c>
      <c r="X93" s="235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29"/>
        <v>0</v>
      </c>
      <c r="X94" s="235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29"/>
        <v>0</v>
      </c>
      <c r="X95" s="235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29"/>
        <v>0</v>
      </c>
      <c r="X96" s="235"/>
    </row>
    <row r="97" spans="1:24" ht="12.75" customHeight="1" x14ac:dyDescent="0.3">
      <c r="A97" s="38" t="s">
        <v>7</v>
      </c>
      <c r="B97" s="50"/>
      <c r="C97" s="216">
        <v>0</v>
      </c>
      <c r="D97" s="103">
        <f t="shared" si="20"/>
        <v>0</v>
      </c>
      <c r="E97" s="216">
        <v>0</v>
      </c>
      <c r="F97" s="103">
        <f t="shared" si="21"/>
        <v>0</v>
      </c>
      <c r="G97" s="216">
        <v>23257.5</v>
      </c>
      <c r="H97" s="103">
        <f t="shared" si="22"/>
        <v>1.1939168377823408E-2</v>
      </c>
      <c r="I97" s="216">
        <v>23967.629000000001</v>
      </c>
      <c r="J97" s="103">
        <f t="shared" si="23"/>
        <v>1.2181892064976519E-2</v>
      </c>
      <c r="K97" s="216">
        <v>24566.819724999994</v>
      </c>
      <c r="L97" s="103">
        <f t="shared" si="24"/>
        <v>1.2362811254060324E-2</v>
      </c>
      <c r="M97" s="216">
        <v>25180.990218124993</v>
      </c>
      <c r="N97" s="103">
        <f t="shared" si="25"/>
        <v>1.2546417361793894E-2</v>
      </c>
      <c r="O97" s="216">
        <v>25810.514973578116</v>
      </c>
      <c r="P97" s="103">
        <f t="shared" si="26"/>
        <v>1.2732750292909644E-2</v>
      </c>
      <c r="Q97" s="216">
        <v>26455.777847917565</v>
      </c>
      <c r="R97" s="103">
        <f t="shared" si="27"/>
        <v>1.2921850544784537E-2</v>
      </c>
      <c r="S97" s="216">
        <v>27117.172294115509</v>
      </c>
      <c r="T97" s="103">
        <f t="shared" si="28"/>
        <v>1.3113759216241737E-2</v>
      </c>
      <c r="U97" s="216">
        <v>27795.101601468392</v>
      </c>
      <c r="V97" s="103">
        <f t="shared" si="29"/>
        <v>1.3308518016482949E-2</v>
      </c>
      <c r="X97" s="235"/>
    </row>
    <row r="98" spans="1:24" ht="12.75" customHeight="1" x14ac:dyDescent="0.3">
      <c r="A98" s="145" t="s">
        <v>245</v>
      </c>
      <c r="B98" s="50"/>
      <c r="C98" s="216">
        <v>0</v>
      </c>
      <c r="D98" s="103">
        <f t="shared" si="20"/>
        <v>0</v>
      </c>
      <c r="E98" s="216">
        <v>0</v>
      </c>
      <c r="F98" s="103">
        <f t="shared" si="21"/>
        <v>0</v>
      </c>
      <c r="G98" s="216">
        <v>2337.5999999999995</v>
      </c>
      <c r="H98" s="103">
        <f t="shared" si="22"/>
        <v>1.1999999999999997E-3</v>
      </c>
      <c r="I98" s="216">
        <v>2360.9759999999997</v>
      </c>
      <c r="J98" s="103">
        <f t="shared" si="23"/>
        <v>1.1999999999999999E-3</v>
      </c>
      <c r="K98" s="216">
        <v>2384.5857599999999</v>
      </c>
      <c r="L98" s="103">
        <f t="shared" si="24"/>
        <v>1.1999999999999999E-3</v>
      </c>
      <c r="M98" s="216">
        <v>2408.4316175999993</v>
      </c>
      <c r="N98" s="103">
        <f t="shared" si="25"/>
        <v>1.1999999999999999E-3</v>
      </c>
      <c r="O98" s="216">
        <v>2432.5159337759997</v>
      </c>
      <c r="P98" s="103">
        <f t="shared" si="26"/>
        <v>1.1999999999999999E-3</v>
      </c>
      <c r="Q98" s="216">
        <v>2456.8410931137596</v>
      </c>
      <c r="R98" s="103">
        <f t="shared" si="27"/>
        <v>1.1999999999999999E-3</v>
      </c>
      <c r="S98" s="216">
        <v>2481.4095040448974</v>
      </c>
      <c r="T98" s="103">
        <f t="shared" si="28"/>
        <v>1.1999999999999999E-3</v>
      </c>
      <c r="U98" s="216">
        <v>2506.2235990853465</v>
      </c>
      <c r="V98" s="103">
        <f t="shared" si="29"/>
        <v>1.2000000000000001E-3</v>
      </c>
      <c r="X98" s="235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29"/>
        <v>0</v>
      </c>
      <c r="X99" s="235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29"/>
        <v>0</v>
      </c>
      <c r="X100" s="235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29"/>
        <v>0</v>
      </c>
      <c r="X101" s="235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29"/>
        <v>0</v>
      </c>
      <c r="X102" s="235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29"/>
        <v>0</v>
      </c>
      <c r="X103" s="235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29"/>
        <v>0</v>
      </c>
      <c r="X104" s="23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368348.60100749298</v>
      </c>
      <c r="H105" s="106">
        <f t="shared" ref="H105" si="32">IFERROR(G105/G$28,0)</f>
        <v>0.18909065760138244</v>
      </c>
      <c r="I105" s="105">
        <f>SUM(I52:I104)</f>
        <v>371799.46510066662</v>
      </c>
      <c r="J105" s="106">
        <f t="shared" ref="J105" si="33">IFERROR(I105/I$28,0)</f>
        <v>0.18897242416729351</v>
      </c>
      <c r="K105" s="105">
        <f>SUM(K52:K104)</f>
        <v>375777.99881281622</v>
      </c>
      <c r="L105" s="106">
        <f t="shared" ref="L105" si="34">IFERROR(K105/K$28,0)</f>
        <v>0.18910353577527841</v>
      </c>
      <c r="M105" s="105">
        <f>SUM(M52:M104)</f>
        <v>379805.65608075005</v>
      </c>
      <c r="N105" s="106">
        <f t="shared" ref="N105" si="35">IFERROR(M105/M$28,0)</f>
        <v>0.18923800201189492</v>
      </c>
      <c r="O105" s="105">
        <f>SUM(O52:O104)</f>
        <v>383881.15161417058</v>
      </c>
      <c r="P105" s="106">
        <f t="shared" ref="P105" si="36">IFERROR(O105/O$28,0)</f>
        <v>0.18937486720669705</v>
      </c>
      <c r="Q105" s="105">
        <f>SUM(Q52:Q104)</f>
        <v>388007.20544031949</v>
      </c>
      <c r="R105" s="106">
        <f t="shared" ref="R105" si="37">IFERROR(Q105/Q$28,0)</f>
        <v>0.18951516556501369</v>
      </c>
      <c r="S105" s="105">
        <f>SUM(S52:S104)</f>
        <v>392183.55897968885</v>
      </c>
      <c r="T105" s="106">
        <f t="shared" ref="T105" si="38">IFERROR(S105/S$28,0)</f>
        <v>0.18965844614058167</v>
      </c>
      <c r="U105" s="105">
        <f>SUM(U52:U104)</f>
        <v>396410.96537154284</v>
      </c>
      <c r="V105" s="106">
        <f t="shared" si="29"/>
        <v>0.18980475589626442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0</v>
      </c>
      <c r="F107" s="106">
        <f>IFERROR(E107/E$28,0)</f>
        <v>0</v>
      </c>
      <c r="G107" s="105">
        <f>G28-G33-G46-G105</f>
        <v>297349.39899250702</v>
      </c>
      <c r="H107" s="106">
        <f>IFERROR(G107/G$28,0)</f>
        <v>0.15264342864091737</v>
      </c>
      <c r="I107" s="105">
        <f>I28-I33-I46-I105</f>
        <v>287853.77089933329</v>
      </c>
      <c r="J107" s="106">
        <f>IFERROR(I107/I$28,0)</f>
        <v>0.14630581805117882</v>
      </c>
      <c r="K107" s="105">
        <f>K28-K33-K46-K105</f>
        <v>280888.51608718396</v>
      </c>
      <c r="L107" s="106">
        <f>IFERROR(K107/K$28,0)</f>
        <v>0.14135210608010204</v>
      </c>
      <c r="M107" s="105">
        <f>M28-M33-M46-M105</f>
        <v>273604.68917174975</v>
      </c>
      <c r="N107" s="106">
        <f>IFERROR(M107/M$28,0)</f>
        <v>0.13632341670272372</v>
      </c>
      <c r="O107" s="105">
        <f>O28-O33-O46-O105</f>
        <v>265994.89142444212</v>
      </c>
      <c r="P107" s="106">
        <f>IFERROR(O107/O$28,0)</f>
        <v>0.13121964188487151</v>
      </c>
      <c r="Q107" s="105">
        <f>Q28-Q33-Q46-Q105</f>
        <v>258047.48222060653</v>
      </c>
      <c r="R107" s="106">
        <f>IFERROR(Q107/Q$28,0)</f>
        <v>0.12603866791900395</v>
      </c>
      <c r="S107" s="105">
        <f>S28-S33-S46-S105</f>
        <v>249753.55685457174</v>
      </c>
      <c r="T107" s="106">
        <f>IFERROR(S107/S$28,0)</f>
        <v>0.12077985021696096</v>
      </c>
      <c r="U107" s="105">
        <f>U28-U33-U46-U105</f>
        <v>241102.94995020388</v>
      </c>
      <c r="V107" s="106">
        <f>IFERROR(U107/U$28,0)</f>
        <v>0.11544203001114271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0</v>
      </c>
      <c r="F111" s="103">
        <f t="shared" ref="F111:F116" si="40">IFERROR(E111/E$28,0)</f>
        <v>0</v>
      </c>
      <c r="G111" s="102">
        <f>G59</f>
        <v>194800</v>
      </c>
      <c r="H111" s="103">
        <f t="shared" ref="H111:H116" si="41">IFERROR(G111/G$28,0)</f>
        <v>0.1</v>
      </c>
      <c r="I111" s="102">
        <f>I59</f>
        <v>196748</v>
      </c>
      <c r="J111" s="103">
        <f t="shared" ref="J111:J116" si="42">IFERROR(I111/I$28,0)</f>
        <v>0.1</v>
      </c>
      <c r="K111" s="102">
        <f>K59</f>
        <v>198715.48</v>
      </c>
      <c r="L111" s="103">
        <f t="shared" ref="L111:L116" si="43">IFERROR(K111/K$28,0)</f>
        <v>0.1</v>
      </c>
      <c r="M111" s="102">
        <f>M59</f>
        <v>200702.6348</v>
      </c>
      <c r="N111" s="103">
        <f t="shared" ref="N111:N116" si="44">IFERROR(M111/M$28,0)</f>
        <v>0.1</v>
      </c>
      <c r="O111" s="102">
        <f>O59</f>
        <v>202709.66114800001</v>
      </c>
      <c r="P111" s="103">
        <f t="shared" ref="P111:P116" si="45">IFERROR(O111/O$28,0)</f>
        <v>0.1</v>
      </c>
      <c r="Q111" s="102">
        <f>Q59</f>
        <v>204736.75775948001</v>
      </c>
      <c r="R111" s="103">
        <f t="shared" ref="R111:R116" si="46">IFERROR(Q111/Q$28,0)</f>
        <v>0.1</v>
      </c>
      <c r="S111" s="102">
        <f>S59</f>
        <v>206784.1253370748</v>
      </c>
      <c r="T111" s="103">
        <f t="shared" ref="T111:T116" si="47">IFERROR(S111/S$28,0)</f>
        <v>0.1</v>
      </c>
      <c r="U111" s="102">
        <f>U59</f>
        <v>208851.96659044555</v>
      </c>
      <c r="V111" s="103">
        <f t="shared" ref="V111:V116" si="48">IFERROR(U111/U$28,0)</f>
        <v>0.1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0</v>
      </c>
      <c r="F116" s="106">
        <f t="shared" si="40"/>
        <v>0</v>
      </c>
      <c r="G116" s="108">
        <f>SUM(G111:G115)</f>
        <v>194800</v>
      </c>
      <c r="H116" s="106">
        <f t="shared" si="41"/>
        <v>0.1</v>
      </c>
      <c r="I116" s="108">
        <f>SUM(I111:I115)</f>
        <v>196748</v>
      </c>
      <c r="J116" s="106">
        <f t="shared" si="42"/>
        <v>0.1</v>
      </c>
      <c r="K116" s="108">
        <f>SUM(K111:K115)</f>
        <v>198715.48</v>
      </c>
      <c r="L116" s="106">
        <f t="shared" si="43"/>
        <v>0.1</v>
      </c>
      <c r="M116" s="108">
        <f>SUM(M111:M115)</f>
        <v>200702.6348</v>
      </c>
      <c r="N116" s="106">
        <f t="shared" si="44"/>
        <v>0.1</v>
      </c>
      <c r="O116" s="108">
        <f>SUM(O111:O115)</f>
        <v>202709.66114800001</v>
      </c>
      <c r="P116" s="106">
        <f t="shared" si="45"/>
        <v>0.1</v>
      </c>
      <c r="Q116" s="108">
        <f>SUM(Q111:Q115)</f>
        <v>204736.75775948001</v>
      </c>
      <c r="R116" s="106">
        <f t="shared" si="46"/>
        <v>0.1</v>
      </c>
      <c r="S116" s="108">
        <f>SUM(S111:S115)</f>
        <v>206784.1253370748</v>
      </c>
      <c r="T116" s="106">
        <f t="shared" si="47"/>
        <v>0.1</v>
      </c>
      <c r="U116" s="108">
        <f>SUM(U111:U115)</f>
        <v>208851.96659044555</v>
      </c>
      <c r="V116" s="106">
        <f t="shared" si="48"/>
        <v>0.1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V126"/>
  <sheetViews>
    <sheetView topLeftCell="A31" zoomScale="78" zoomScaleNormal="78" workbookViewId="0">
      <selection activeCell="B43" sqref="B43"/>
    </sheetView>
  </sheetViews>
  <sheetFormatPr defaultColWidth="9.109375" defaultRowHeight="12.75" customHeight="1" x14ac:dyDescent="0.3"/>
  <cols>
    <col min="1" max="1" width="9.5546875" style="5" customWidth="1"/>
    <col min="2" max="2" width="43.44140625" style="5" customWidth="1"/>
    <col min="3" max="3" width="15.109375" style="5" customWidth="1"/>
    <col min="4" max="4" width="8.6640625" style="5" customWidth="1"/>
    <col min="5" max="5" width="16" style="5" customWidth="1"/>
    <col min="6" max="6" width="8.6640625" style="5" customWidth="1"/>
    <col min="7" max="7" width="16.5546875" style="5" customWidth="1"/>
    <col min="8" max="8" width="8.6640625" style="5" customWidth="1"/>
    <col min="9" max="9" width="19.441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246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92"/>
      <c r="H3" s="193"/>
      <c r="I3" s="193"/>
      <c r="V3" s="67"/>
    </row>
    <row r="4" spans="1:22" ht="12.75" customHeight="1" x14ac:dyDescent="0.3">
      <c r="A4" s="48" t="s">
        <v>230</v>
      </c>
      <c r="B4" s="160" t="s">
        <v>375</v>
      </c>
      <c r="D4" s="146" t="s">
        <v>163</v>
      </c>
      <c r="G4" s="192"/>
      <c r="H4" s="193"/>
      <c r="I4" s="193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38" t="s">
        <v>237</v>
      </c>
      <c r="B19" s="50"/>
      <c r="C19" s="102">
        <f>'POD Breezeway'!C19+'Express GL'!C19+'Starbucks GL-SBX Truck'!C19+'Miro''s'!C19+'Faculty Club'!C19+'Almazar '!C19+'Burger King'!C19+Bustelo!C19+Chilis!C19+Einstein!C19+Jamba!C19+'Pollo Tropical'!C19+'Subway GC'!C19+'Sushi Maki'!C19+Panda!C19+'Starbucks Mango'!C19+'Taco Bell'!C19+'Chick-fil-A'!C19+Dunkin!C19+'Misha''s'!C19+Sergios!C19+'Moes PG5'!C19+'Papa Johns'!C19+Salad!C19+'Half Moon'!C19+'Athletic Training Table'!C19+'Starbucks BBC'!C19+'Moes BBC'!C19+'Grille Works BBC'!C19+'Subway BBC'!C19+'Market Pavillion'!C19+'Chic Fil A BBC'!C19+Panera!C19+'Heritage Market'!C19</f>
        <v>13483420.769915998</v>
      </c>
      <c r="D19" s="103">
        <f>IFERROR(C19/C$28,0)</f>
        <v>0.84725192406905692</v>
      </c>
      <c r="E19" s="102">
        <f>'POD Breezeway'!E19+'Express GL'!E19+'Starbucks GL-SBX Truck'!E19+'Miro''s'!E19+'Faculty Club'!E19+'Almazar '!E19+'Burger King'!E19+Bustelo!E19+Chilis!E19+Einstein!E19+Jamba!E19+'Pollo Tropical'!E19+'Subway GC'!E19+'Sushi Maki'!E19+Panda!E19+'Starbucks Mango'!E19+'Taco Bell'!E19+'Chick-fil-A'!E19+Dunkin!E19+'Misha''s'!E19+Sergios!E19+'Moes PG5'!E19+'Papa Johns'!E19+Salad!E19+'Half Moon'!E19+'Athletic Training Table'!E19+'Starbucks BBC'!E19+'Moes BBC'!E19+'Grille Works BBC'!E19+'Subway BBC'!E19+'Market Pavillion'!E19+'Chic Fil A BBC'!E19+Panera!E19+'Heritage Market'!E19</f>
        <v>8623850.5715999976</v>
      </c>
      <c r="F19" s="103">
        <f>IFERROR(E19/E$28,0)</f>
        <v>0.44580185664389116</v>
      </c>
      <c r="G19" s="102">
        <f>'POD Breezeway'!G19+'Express GL'!G19+'Starbucks GL-SBX Truck'!G19+'Miro''s'!G19+'Faculty Club'!G19+'Almazar '!G19+'Burger King'!G19+Bustelo!G19+Chilis!G19+Einstein!G19+Jamba!G19+'Pollo Tropical'!G19+'Subway GC'!G19+'Sushi Maki'!G19+Panda!G19+'Starbucks Mango'!G19+'Taco Bell'!G19+'Chick-fil-A'!G19+Dunkin!G19+'Misha''s'!G19+Sergios!G19+'Moes PG5'!G19+'Papa Johns'!G19+Salad!G19+'Half Moon'!G19+'Athletic Training Table'!G19+'Starbucks BBC'!G19+'Moes BBC'!G19+'Grille Works BBC'!G19+'Subway BBC'!G19+'Market Pavillion'!G19+'Chic Fil A BBC'!G19+Panera!G19+'Heritage Market'!G19</f>
        <v>9786883.8230319992</v>
      </c>
      <c r="H19" s="103">
        <f>IFERROR(G19/G$28,0)</f>
        <v>0.47945615964615629</v>
      </c>
      <c r="I19" s="102">
        <f>'POD Breezeway'!I19+'Express GL'!I19+'Starbucks GL-SBX Truck'!I19+'Miro''s'!I19+'Faculty Club'!I19+'Almazar '!I19+'Burger King'!I19+Bustelo!I19+Chilis!I19+Einstein!I19+Jamba!I19+'Pollo Tropical'!I19+'Subway GC'!I19+'Sushi Maki'!I19+Panda!I19+'Starbucks Mango'!I19+'Taco Bell'!I19+'Chick-fil-A'!I19+Dunkin!I19+'Misha''s'!I19+Sergios!I19+'Moes PG5'!I19+'Papa Johns'!I19+Salad!I19+'Half Moon'!I19+'Athletic Training Table'!I19+'Starbucks BBC'!I19+'Moes BBC'!I19+'Grille Works BBC'!I19+'Subway BBC'!I19+'Market Pavillion'!I19+'Chic Fil A BBC'!I19+Panera!I19+'Heritage Market'!I19</f>
        <v>9915008.0551326405</v>
      </c>
      <c r="J19" s="103">
        <f>IFERROR(I19/I$28,0)</f>
        <v>0.47859315606968306</v>
      </c>
      <c r="K19" s="102">
        <f>'POD Breezeway'!K19+'Express GL'!K19+'Starbucks GL-SBX Truck'!K19+'Miro''s'!K19+'Faculty Club'!K19+'Almazar '!K19+'Burger King'!K19+Bustelo!K19+Chilis!K19+Einstein!K19+Jamba!K19+'Pollo Tropical'!K19+'Subway GC'!K19+'Sushi Maki'!K19+Panda!K19+'Starbucks Mango'!K19+'Taco Bell'!K19+'Chick-fil-A'!K19+Dunkin!K19+'Misha''s'!K19+Sergios!K19+'Moes PG5'!K19+'Papa Johns'!K19+Salad!K19+'Half Moon'!K19+'Athletic Training Table'!K19+'Starbucks BBC'!K19+'Moes BBC'!K19+'Grille Works BBC'!K19+'Subway BBC'!K19+'Market Pavillion'!K19+'Chic Fil A BBC'!K19+Panera!K19+'Heritage Market'!K19</f>
        <v>10015140.057511693</v>
      </c>
      <c r="L19" s="103">
        <f>IFERROR(K19/K$28,0)</f>
        <v>0.47705156556966233</v>
      </c>
      <c r="M19" s="102">
        <f>'POD Breezeway'!M19+'Express GL'!M19+'Starbucks GL-SBX Truck'!M19+'Miro''s'!M19+'Faculty Club'!M19+'Almazar '!M19+'Burger King'!M19+Bustelo!M19+Chilis!M19+Einstein!M19+Jamba!M19+'Pollo Tropical'!M19+'Subway GC'!M19+'Sushi Maki'!M19+Panda!M19+'Starbucks Mango'!M19+'Taco Bell'!M19+'Chick-fil-A'!M19+Dunkin!M19+'Misha''s'!M19+Sergios!M19+'Moes PG5'!M19+'Papa Johns'!M19+Salad!M19+'Half Moon'!M19+'Athletic Training Table'!M19+'Starbucks BBC'!M19+'Moes BBC'!M19+'Grille Works BBC'!M19+'Subway BBC'!M19+'Market Pavillion'!M19+'Chic Fil A BBC'!M19+Panera!M19+'Heritage Market'!M19</f>
        <v>10175243.229431089</v>
      </c>
      <c r="N19" s="103">
        <f>IFERROR(M19/M$28,0)</f>
        <v>0.47680247127103026</v>
      </c>
      <c r="O19" s="102">
        <f>'POD Breezeway'!O19+'Express GL'!O19+'Starbucks GL-SBX Truck'!O19+'Miro''s'!O19+'Faculty Club'!O19+'Almazar '!O19+'Burger King'!O19+Bustelo!O19+Chilis!O19+Einstein!O19+Jamba!O19+'Pollo Tropical'!O19+'Subway GC'!O19+'Sushi Maki'!O19+Panda!O19+'Starbucks Mango'!O19+'Taco Bell'!O19+'Chick-fil-A'!O19+Dunkin!O19+'Misha''s'!O19+Sergios!O19+'Moes PG5'!O19+'Papa Johns'!O19+Salad!O19+'Half Moon'!O19+'Athletic Training Table'!O19+'Starbucks BBC'!O19+'Moes BBC'!O19+'Grille Works BBC'!O19+'Subway BBC'!O19+'Market Pavillion'!O19+'Chic Fil A BBC'!O19+Panera!O19+'Heritage Market'!O19</f>
        <v>10307415.921576567</v>
      </c>
      <c r="P19" s="103">
        <f>IFERROR(O19/O$28,0)</f>
        <v>0.47587622620928566</v>
      </c>
      <c r="Q19" s="102">
        <f>'POD Breezeway'!Q19+'Express GL'!Q19+'Starbucks GL-SBX Truck'!Q19+'Miro''s'!Q19+'Faculty Club'!Q19+'Almazar '!Q19+'Burger King'!Q19+Bustelo!Q19+Chilis!Q19+Einstein!Q19+Jamba!Q19+'Pollo Tropical'!Q19+'Subway GC'!Q19+'Sushi Maki'!Q19+Panda!Q19+'Starbucks Mango'!Q19+'Taco Bell'!Q19+'Chick-fil-A'!Q19+Dunkin!Q19+'Misha''s'!Q19+Sergios!Q19+'Moes PG5'!Q19+'Papa Johns'!Q19+Salad!Q19+'Half Moon'!Q19+'Athletic Training Table'!Q19+'Starbucks BBC'!Q19+'Moes BBC'!Q19+'Grille Works BBC'!Q19+'Subway BBC'!Q19+'Market Pavillion'!Q19+'Chic Fil A BBC'!Q19+Panera!Q19+'Heritage Market'!Q19</f>
        <v>10442334.457506323</v>
      </c>
      <c r="R19" s="103">
        <f>IFERROR(Q19/Q$28,0)</f>
        <v>0.474962164664186</v>
      </c>
      <c r="S19" s="102">
        <f>'POD Breezeway'!S19+'Express GL'!S19+'Starbucks GL-SBX Truck'!S19+'Miro''s'!S19+'Faculty Club'!S19+'Almazar '!S19+'Burger King'!S19+Bustelo!S19+Chilis!S19+Einstein!S19+Jamba!S19+'Pollo Tropical'!S19+'Subway GC'!S19+'Sushi Maki'!S19+Panda!S19+'Starbucks Mango'!S19+'Taco Bell'!S19+'Chick-fil-A'!S19+Dunkin!S19+'Misha''s'!S19+Sergios!S19+'Moes PG5'!S19+'Papa Johns'!S19+Salad!S19+'Half Moon'!S19+'Athletic Training Table'!S19+'Starbucks BBC'!S19+'Moes BBC'!S19+'Grille Works BBC'!S19+'Subway BBC'!S19+'Market Pavillion'!S19+'Chic Fil A BBC'!S19+Panera!S19+'Heritage Market'!S19</f>
        <v>10579031.655743031</v>
      </c>
      <c r="T19" s="103">
        <f>IFERROR(S19/S$28,0)</f>
        <v>0.47403616577992252</v>
      </c>
      <c r="U19" s="102">
        <f>'POD Breezeway'!U19+'Express GL'!U19+'Starbucks GL-SBX Truck'!U19+'Miro''s'!U19+'Faculty Club'!U19+'Almazar '!U19+'Burger King'!U19+Bustelo!U19+Chilis!U19+Einstein!U19+Jamba!U19+'Pollo Tropical'!U19+'Subway GC'!U19+'Sushi Maki'!U19+Panda!U19+'Starbucks Mango'!U19+'Taco Bell'!U19+'Chick-fil-A'!U19+Dunkin!U19+'Misha''s'!U19+Sergios!U19+'Moes PG5'!U19+'Papa Johns'!U19+Salad!U19+'Half Moon'!U19+'Athletic Training Table'!U19+'Starbucks BBC'!U19+'Moes BBC'!U19+'Grille Works BBC'!U19+'Subway BBC'!U19+'Market Pavillion'!U19+'Chic Fil A BBC'!U19+Panera!U19+'Heritage Market'!U19</f>
        <v>10717541.152528711</v>
      </c>
      <c r="V19" s="103">
        <f>IFERROR(U19/U$28,0)</f>
        <v>0.47309862574726202</v>
      </c>
    </row>
    <row r="20" spans="1:22" ht="12.75" customHeight="1" x14ac:dyDescent="0.3">
      <c r="A20" s="38" t="s">
        <v>238</v>
      </c>
      <c r="B20" s="50"/>
      <c r="C20" s="102">
        <f>'POD Breezeway'!C20+'Express GL'!C20+'Starbucks GL-SBX Truck'!C20+'Miro''s'!C20+'Faculty Club'!C20+'Almazar '!C20+'Burger King'!C20+Bustelo!C20+Chilis!C20+Einstein!C20+Jamba!C20+'Pollo Tropical'!C20+'Subway GC'!C20+'Sushi Maki'!C20+Panda!C20+'Starbucks Mango'!C20+'Taco Bell'!C20+'Chick-fil-A'!C20+Dunkin!C20+'Misha''s'!C20+Sergios!C20+'Moes PG5'!C20+'Papa Johns'!C20+Salad!C20+'Half Moon'!C20+'Athletic Training Table'!C20+'Starbucks BBC'!C20+'Moes BBC'!C20+'Grille Works BBC'!C20+'Subway BBC'!C20+'Market Pavillion'!C20+'Chic Fil A BBC'!C20+Panera!C20+'Heritage Market'!C20</f>
        <v>1925931.7632439998</v>
      </c>
      <c r="D20" s="103">
        <f>IFERROR(C20/C$28,0)</f>
        <v>0.12101894763047999</v>
      </c>
      <c r="E20" s="102">
        <f>'POD Breezeway'!E20+'Express GL'!E20+'Starbucks GL-SBX Truck'!E20+'Miro''s'!E20+'Faculty Club'!E20+'Almazar '!E20+'Burger King'!E20+Bustelo!E20+Chilis!E20+Einstein!E20+Jamba!E20+'Pollo Tropical'!E20+'Subway GC'!E20+'Sushi Maki'!E20+Panda!E20+'Starbucks Mango'!E20+'Taco Bell'!E20+'Chick-fil-A'!E20+Dunkin!E20+'Misha''s'!E20+Sergios!E20+'Moes PG5'!E20+'Papa Johns'!E20+Salad!E20+'Half Moon'!E20+'Athletic Training Table'!E20+'Starbucks BBC'!E20+'Moes BBC'!E20+'Grille Works BBC'!E20+'Subway BBC'!E20+'Market Pavillion'!E20+'Chic Fil A BBC'!E20+Panera!E20+'Heritage Market'!E20</f>
        <v>10111478.428400002</v>
      </c>
      <c r="F20" s="103">
        <f>IFERROR(E20/E$28,0)</f>
        <v>0.52270338167038199</v>
      </c>
      <c r="G20" s="102">
        <f>'POD Breezeway'!G20+'Express GL'!G20+'Starbucks GL-SBX Truck'!G20+'Miro''s'!G20+'Faculty Club'!G20+'Almazar '!G20+'Burger King'!G20+Bustelo!G20+Chilis!G20+Einstein!G20+Jamba!G20+'Pollo Tropical'!G20+'Subway GC'!G20+'Sushi Maki'!G20+Panda!G20+'Starbucks Mango'!G20+'Taco Bell'!G20+'Chick-fil-A'!G20+Dunkin!G20+'Misha''s'!G20+Sergios!G20+'Moes PG5'!G20+'Papa Johns'!G20+Salad!G20+'Half Moon'!G20+'Athletic Training Table'!G20+'Starbucks BBC'!G20+'Moes BBC'!G20+'Grille Works BBC'!G20+'Subway BBC'!G20+'Market Pavillion'!G20+'Chic Fil A BBC'!G20+Panera!G20+'Heritage Market'!G20</f>
        <v>9840738.1569680013</v>
      </c>
      <c r="H20" s="103">
        <f>IFERROR(G20/G$28,0)</f>
        <v>0.48209446542316897</v>
      </c>
      <c r="I20" s="102">
        <f>'POD Breezeway'!I20+'Express GL'!I20+'Starbucks GL-SBX Truck'!I20+'Miro''s'!I20+'Faculty Club'!I20+'Almazar '!I20+'Burger King'!I20+Bustelo!I20+Chilis!I20+Einstein!I20+Jamba!I20+'Pollo Tropical'!I20+'Subway GC'!I20+'Sushi Maki'!I20+Panda!I20+'Starbucks Mango'!I20+'Taco Bell'!I20+'Chick-fil-A'!I20+Dunkin!I20+'Misha''s'!I20+Sergios!I20+'Moes PG5'!I20+'Papa Johns'!I20+Salad!I20+'Half Moon'!I20+'Athletic Training Table'!I20+'Starbucks BBC'!I20+'Moes BBC'!I20+'Grille Works BBC'!I20+'Subway BBC'!I20+'Market Pavillion'!I20+'Chic Fil A BBC'!I20+Panera!I20+'Heritage Market'!I20</f>
        <v>10003759.20306736</v>
      </c>
      <c r="J20" s="103">
        <f>IFERROR(I20/I$28,0)</f>
        <v>0.48287713564475732</v>
      </c>
      <c r="K20" s="102">
        <f>'POD Breezeway'!K20+'Express GL'!K20+'Starbucks GL-SBX Truck'!K20+'Miro''s'!K20+'Faculty Club'!K20+'Almazar '!K20+'Burger King'!K20+Bustelo!K20+Chilis!K20+Einstein!K20+Jamba!K20+'Pollo Tropical'!K20+'Subway GC'!K20+'Sushi Maki'!K20+Panda!K20+'Starbucks Mango'!K20+'Taco Bell'!K20+'Chick-fil-A'!K20+Dunkin!K20+'Misha''s'!K20+Sergios!K20+'Moes PG5'!K20+'Papa Johns'!K20+Salad!K20+'Half Moon'!K20+'Athletic Training Table'!K20+'Starbucks BBC'!K20+'Moes BBC'!K20+'Grille Works BBC'!K20+'Subway BBC'!K20+'Market Pavillion'!K20+'Chic Fil A BBC'!K20+Panera!K20+'Heritage Market'!K20</f>
        <v>10170016.812838309</v>
      </c>
      <c r="L20" s="103">
        <f>IFERROR(K20/K$28,0)</f>
        <v>0.48442881622962647</v>
      </c>
      <c r="M20" s="102">
        <f>'POD Breezeway'!M20+'Express GL'!M20+'Starbucks GL-SBX Truck'!M20+'Miro''s'!M20+'Faculty Club'!M20+'Almazar '!M20+'Burger King'!M20+Bustelo!M20+Chilis!M20+Einstein!M20+Jamba!M20+'Pollo Tropical'!M20+'Subway GC'!M20+'Sushi Maki'!M20+Panda!M20+'Starbucks Mango'!M20+'Taco Bell'!M20+'Chick-fil-A'!M20+Dunkin!M20+'Misha''s'!M20+Sergios!M20+'Moes PG5'!M20+'Papa Johns'!M20+Salad!M20+'Half Moon'!M20+'Athletic Training Table'!M20+'Starbucks BBC'!M20+'Moes BBC'!M20+'Grille Works BBC'!M20+'Subway BBC'!M20+'Market Pavillion'!M20+'Chic Fil A BBC'!M20+Panera!M20+'Heritage Market'!M20</f>
        <v>10339575.478981771</v>
      </c>
      <c r="N20" s="103">
        <f>IFERROR(M20/M$28,0)</f>
        <v>0.48450292824572544</v>
      </c>
      <c r="O20" s="102">
        <f>'POD Breezeway'!O20+'Express GL'!O20+'Starbucks GL-SBX Truck'!O20+'Miro''s'!O20+'Faculty Club'!O20+'Almazar '!O20+'Burger King'!O20+Bustelo!O20+Chilis!O20+Einstein!O20+Jamba!O20+'Pollo Tropical'!O20+'Subway GC'!O20+'Sushi Maki'!O20+Panda!O20+'Starbucks Mango'!O20+'Taco Bell'!O20+'Chick-fil-A'!O20+Dunkin!O20+'Misha''s'!O20+Sergios!O20+'Moes PG5'!O20+'Papa Johns'!O20+Salad!O20+'Half Moon'!O20+'Athletic Training Table'!O20+'Starbucks BBC'!O20+'Moes BBC'!O20+'Grille Works BBC'!O20+'Subway BBC'!O20+'Market Pavillion'!O20+'Chic Fil A BBC'!O20+Panera!O20+'Heritage Market'!O20</f>
        <v>10512500.981666969</v>
      </c>
      <c r="P20" s="103">
        <f>IFERROR(O20/O$28,0)</f>
        <v>0.48534466186670672</v>
      </c>
      <c r="Q20" s="102">
        <f>'POD Breezeway'!Q20+'Express GL'!Q20+'Starbucks GL-SBX Truck'!Q20+'Miro''s'!Q20+'Faculty Club'!Q20+'Almazar '!Q20+'Burger King'!Q20+Bustelo!Q20+Chilis!Q20+Einstein!Q20+Jamba!Q20+'Pollo Tropical'!Q20+'Subway GC'!Q20+'Sushi Maki'!Q20+Panda!Q20+'Starbucks Mango'!Q20+'Taco Bell'!Q20+'Chick-fil-A'!Q20+Dunkin!Q20+'Misha''s'!Q20+Sergios!Q20+'Moes PG5'!Q20+'Papa Johns'!Q20+Salad!Q20+'Half Moon'!Q20+'Athletic Training Table'!Q20+'Starbucks BBC'!Q20+'Moes BBC'!Q20+'Grille Works BBC'!Q20+'Subway BBC'!Q20+'Market Pavillion'!Q20+'Chic Fil A BBC'!Q20+Panera!Q20+'Heritage Market'!Q20</f>
        <v>10688860.414256927</v>
      </c>
      <c r="R20" s="103">
        <f>IFERROR(Q20/Q$28,0)</f>
        <v>0.48617522267728258</v>
      </c>
      <c r="S20" s="102">
        <f>'POD Breezeway'!S20+'Express GL'!S20+'Starbucks GL-SBX Truck'!S20+'Miro''s'!S20+'Faculty Club'!S20+'Almazar '!S20+'Burger King'!S20+Bustelo!S20+Chilis!S20+Einstein!S20+Jamba!S20+'Pollo Tropical'!S20+'Subway GC'!S20+'Sushi Maki'!S20+Panda!S20+'Starbucks Mango'!S20+'Taco Bell'!S20+'Chick-fil-A'!S20+Dunkin!S20+'Misha''s'!S20+Sergios!S20+'Moes PG5'!S20+'Papa Johns'!S20+Salad!S20+'Half Moon'!S20+'Athletic Training Table'!S20+'Starbucks BBC'!S20+'Moes BBC'!S20+'Grille Works BBC'!S20+'Subway BBC'!S20+'Market Pavillion'!S20+'Chic Fil A BBC'!S20+Panera!S20+'Heritage Market'!S20</f>
        <v>10868722.20954825</v>
      </c>
      <c r="T20" s="103">
        <f>IFERROR(S20/S$28,0)</f>
        <v>0.48701691901492578</v>
      </c>
      <c r="U20" s="102">
        <f>'POD Breezeway'!U20+'Express GL'!U20+'Starbucks GL-SBX Truck'!U20+'Miro''s'!U20+'Faculty Club'!U20+'Almazar '!U20+'Burger King'!U20+Bustelo!U20+Chilis!U20+Einstein!U20+Jamba!U20+'Pollo Tropical'!U20+'Subway GC'!U20+'Sushi Maki'!U20+Panda!U20+'Starbucks Mango'!U20+'Taco Bell'!U20+'Chick-fil-A'!U20+Dunkin!U20+'Misha''s'!U20+Sergios!U20+'Moes PG5'!U20+'Papa Johns'!U20+Salad!U20+'Half Moon'!U20+'Athletic Training Table'!U20+'Starbucks BBC'!U20+'Moes BBC'!U20+'Grille Works BBC'!U20+'Subway BBC'!U20+'Market Pavillion'!U20+'Chic Fil A BBC'!U20+Panera!U20+'Heritage Market'!U20</f>
        <v>11052156.166535463</v>
      </c>
      <c r="V20" s="103">
        <f>IFERROR(U20/U$28,0)</f>
        <v>0.48786935543498006</v>
      </c>
    </row>
    <row r="21" spans="1:22" ht="12.75" customHeight="1" x14ac:dyDescent="0.3">
      <c r="A21" s="38" t="s">
        <v>235</v>
      </c>
      <c r="B21" s="50"/>
      <c r="C21" s="102">
        <f>'POD Breezeway'!C21+'Express GL'!C21+'Starbucks GL-SBX Truck'!C21+'Miro''s'!C21+'Faculty Club'!C21+'Almazar '!C21+'Burger King'!C21+Bustelo!C21+Chilis!C21+Einstein!C21+Jamba!C21+'Pollo Tropical'!C21+'Subway GC'!C21+'Sushi Maki'!C21+Panda!C21+'Starbucks Mango'!C21+'Taco Bell'!C21+'Chick-fil-A'!C21+Dunkin!C21+'Misha''s'!C21+Sergios!C21+'Moes PG5'!C21+'Papa Johns'!C21+Salad!C21+'Half Moon'!C21+'Athletic Training Table'!C21+'Starbucks BBC'!C21+'Moes BBC'!C21+'Grille Works BBC'!C21+'Subway BBC'!C21+'Market Pavillion'!C21+'Chic Fil A BBC'!C21+Panera!C21+'Heritage Market'!C21</f>
        <v>147446.84683999998</v>
      </c>
      <c r="D21" s="103">
        <f>IFERROR(C21/C$28,0)</f>
        <v>9.2650542332577395E-3</v>
      </c>
      <c r="E21" s="102">
        <f>'POD Breezeway'!E21+'Express GL'!E21+'Starbucks GL-SBX Truck'!E21+'Miro''s'!E21+'Faculty Club'!E21+'Almazar '!E21+'Burger King'!E21+Bustelo!E21+Chilis!E21+Einstein!E21+Jamba!E21+'Pollo Tropical'!E21+'Subway GC'!E21+'Sushi Maki'!E21+Panda!E21+'Starbucks Mango'!E21+'Taco Bell'!E21+'Chick-fil-A'!E21+Dunkin!E21+'Misha''s'!E21+Sergios!E21+'Moes PG5'!E21+'Papa Johns'!E21+Salad!E21+'Half Moon'!E21+'Athletic Training Table'!E21+'Starbucks BBC'!E21+'Moes BBC'!E21+'Grille Works BBC'!E21+'Subway BBC'!E21+'Market Pavillion'!E21+'Chic Fil A BBC'!E21+Panera!E21+'Heritage Market'!E21</f>
        <v>239363</v>
      </c>
      <c r="F21" s="103">
        <f>IFERROR(E21/E$28,0)</f>
        <v>1.2373645499292773E-2</v>
      </c>
      <c r="G21" s="102">
        <f>'POD Breezeway'!G21+'Express GL'!G21+'Starbucks GL-SBX Truck'!G21+'Miro''s'!G21+'Faculty Club'!G21+'Almazar '!G21+'Burger King'!G21+Bustelo!G21+Chilis!G21+Einstein!G21+Jamba!G21+'Pollo Tropical'!G21+'Subway GC'!G21+'Sushi Maki'!G21+Panda!G21+'Starbucks Mango'!G21+'Taco Bell'!G21+'Chick-fil-A'!G21+Dunkin!G21+'Misha''s'!G21+Sergios!G21+'Moes PG5'!G21+'Papa Johns'!G21+Salad!G21+'Half Moon'!G21+'Athletic Training Table'!G21+'Starbucks BBC'!G21+'Moes BBC'!G21+'Grille Works BBC'!G21+'Subway BBC'!G21+'Market Pavillion'!G21+'Chic Fil A BBC'!G21+Panera!G21+'Heritage Market'!G21</f>
        <v>438413.86</v>
      </c>
      <c r="H21" s="103">
        <f>IFERROR(G21/G$28,0)</f>
        <v>2.1477748122090929E-2</v>
      </c>
      <c r="I21" s="102">
        <f>'POD Breezeway'!I21+'Express GL'!I21+'Starbucks GL-SBX Truck'!I21+'Miro''s'!I21+'Faculty Club'!I21+'Almazar '!I21+'Burger King'!I21+Bustelo!I21+Chilis!I21+Einstein!I21+Jamba!I21+'Pollo Tropical'!I21+'Subway GC'!I21+'Sushi Maki'!I21+Panda!I21+'Starbucks Mango'!I21+'Taco Bell'!I21+'Chick-fil-A'!I21+Dunkin!I21+'Misha''s'!I21+Sergios!I21+'Moes PG5'!I21+'Papa Johns'!I21+Salad!I21+'Half Moon'!I21+'Athletic Training Table'!I21+'Starbucks BBC'!I21+'Moes BBC'!I21+'Grille Works BBC'!I21+'Subway BBC'!I21+'Market Pavillion'!I21+'Chic Fil A BBC'!I21+Panera!I21+'Heritage Market'!I21</f>
        <v>444857.99859999999</v>
      </c>
      <c r="J21" s="103">
        <f>IFERROR(I21/I$28,0)</f>
        <v>2.1473103437631896E-2</v>
      </c>
      <c r="K21" s="102">
        <f>'POD Breezeway'!K21+'Express GL'!K21+'Starbucks GL-SBX Truck'!K21+'Miro''s'!K21+'Faculty Club'!K21+'Almazar '!K21+'Burger King'!K21+Bustelo!K21+Chilis!K21+Einstein!K21+Jamba!K21+'Pollo Tropical'!K21+'Subway GC'!K21+'Sushi Maki'!K21+Panda!K21+'Starbucks Mango'!K21+'Taco Bell'!K21+'Chick-fil-A'!K21+Dunkin!K21+'Misha''s'!K21+Sergios!K21+'Moes PG5'!K21+'Papa Johns'!K21+Salad!K21+'Half Moon'!K21+'Athletic Training Table'!K21+'Starbucks BBC'!K21+'Moes BBC'!K21+'Grille Works BBC'!K21+'Subway BBC'!K21+'Market Pavillion'!K21+'Chic Fil A BBC'!K21+Panera!K21+'Heritage Market'!K21</f>
        <v>448245.67858599999</v>
      </c>
      <c r="L21" s="103">
        <f>IFERROR(K21/K$28,0)</f>
        <v>2.1351304275460684E-2</v>
      </c>
      <c r="M21" s="102">
        <f>'POD Breezeway'!M21+'Express GL'!M21+'Starbucks GL-SBX Truck'!M21+'Miro''s'!M21+'Faculty Club'!M21+'Almazar '!M21+'Burger King'!M21+Bustelo!M21+Chilis!M21+Einstein!M21+Jamba!M21+'Pollo Tropical'!M21+'Subway GC'!M21+'Sushi Maki'!M21+Panda!M21+'Starbucks Mango'!M21+'Taco Bell'!M21+'Chick-fil-A'!M21+Dunkin!M21+'Misha''s'!M21+Sergios!M21+'Moes PG5'!M21+'Papa Johns'!M21+Salad!M21+'Half Moon'!M21+'Athletic Training Table'!M21+'Starbucks BBC'!M21+'Moes BBC'!M21+'Grille Works BBC'!M21+'Subway BBC'!M21+'Market Pavillion'!M21+'Chic Fil A BBC'!M21+Panera!M21+'Heritage Market'!M21</f>
        <v>458128.11637186003</v>
      </c>
      <c r="N21" s="103">
        <f>IFERROR(M21/M$28,0)</f>
        <v>2.1467459118130396E-2</v>
      </c>
      <c r="O21" s="102">
        <f>'POD Breezeway'!O21+'Express GL'!O21+'Starbucks GL-SBX Truck'!O21+'Miro''s'!O21+'Faculty Club'!O21+'Almazar '!O21+'Burger King'!O21+Bustelo!O21+Chilis!O21+Einstein!O21+Jamba!O21+'Pollo Tropical'!O21+'Subway GC'!O21+'Sushi Maki'!O21+Panda!O21+'Starbucks Mango'!O21+'Taco Bell'!O21+'Chick-fil-A'!O21+Dunkin!O21+'Misha''s'!O21+Sergios!O21+'Moes PG5'!O21+'Papa Johns'!O21+Salad!O21+'Half Moon'!O21+'Athletic Training Table'!O21+'Starbucks BBC'!O21+'Moes BBC'!O21+'Grille Works BBC'!O21+'Subway BBC'!O21+'Market Pavillion'!O21+'Chic Fil A BBC'!O21+Panera!O21+'Heritage Market'!O21</f>
        <v>464960.41515557864</v>
      </c>
      <c r="P21" s="103">
        <f>IFERROR(O21/O$28,0)</f>
        <v>2.1466447981182874E-2</v>
      </c>
      <c r="Q21" s="102">
        <f>'POD Breezeway'!Q21+'Express GL'!Q21+'Starbucks GL-SBX Truck'!Q21+'Miro''s'!Q21+'Faculty Club'!Q21+'Almazar '!Q21+'Burger King'!Q21+Bustelo!Q21+Chilis!Q21+Einstein!Q21+Jamba!Q21+'Pollo Tropical'!Q21+'Subway GC'!Q21+'Sushi Maki'!Q21+Panda!Q21+'Starbucks Mango'!Q21+'Taco Bell'!Q21+'Chick-fil-A'!Q21+Dunkin!Q21+'Misha''s'!Q21+Sergios!Q21+'Moes PG5'!Q21+'Papa Johns'!Q21+Salad!Q21+'Half Moon'!Q21+'Athletic Training Table'!Q21+'Starbucks BBC'!Q21+'Moes BBC'!Q21+'Grille Works BBC'!Q21+'Subway BBC'!Q21+'Market Pavillion'!Q21+'Chic Fil A BBC'!Q21+Panera!Q21+'Heritage Market'!Q21</f>
        <v>471928.56745573436</v>
      </c>
      <c r="R21" s="103">
        <f>IFERROR(Q21/Q$28,0)</f>
        <v>2.146533563713985E-2</v>
      </c>
      <c r="S21" s="102">
        <f>'POD Breezeway'!S21+'Express GL'!S21+'Starbucks GL-SBX Truck'!S21+'Miro''s'!S21+'Faculty Club'!S21+'Almazar '!S21+'Burger King'!S21+Bustelo!S21+Chilis!S21+Einstein!S21+Jamba!S21+'Pollo Tropical'!S21+'Subway GC'!S21+'Sushi Maki'!S21+Panda!S21+'Starbucks Mango'!S21+'Taco Bell'!S21+'Chick-fil-A'!S21+Dunkin!S21+'Misha''s'!S21+Sergios!S21+'Moes PG5'!S21+'Papa Johns'!S21+Salad!S21+'Half Moon'!S21+'Athletic Training Table'!S21+'Starbucks BBC'!S21+'Moes BBC'!S21+'Grille Works BBC'!S21+'Subway BBC'!S21+'Market Pavillion'!S21+'Chic Fil A BBC'!S21+Panera!S21+'Heritage Market'!S21</f>
        <v>479035.95772334974</v>
      </c>
      <c r="T21" s="103">
        <f>IFERROR(S21/S$28,0)</f>
        <v>2.1465137458645832E-2</v>
      </c>
      <c r="U21" s="102">
        <f>'POD Breezeway'!U21+'Express GL'!U21+'Starbucks GL-SBX Truck'!U21+'Miro''s'!U21+'Faculty Club'!U21+'Almazar '!U21+'Burger King'!U21+Bustelo!U21+Chilis!U21+Einstein!U21+Jamba!U21+'Pollo Tropical'!U21+'Subway GC'!U21+'Sushi Maki'!U21+Panda!U21+'Starbucks Mango'!U21+'Taco Bell'!U21+'Chick-fil-A'!U21+Dunkin!U21+'Misha''s'!U21+Sergios!U21+'Moes PG5'!U21+'Papa Johns'!U21+Salad!U21+'Half Moon'!U21+'Athletic Training Table'!U21+'Starbucks BBC'!U21+'Moes BBC'!U21+'Grille Works BBC'!U21+'Subway BBC'!U21+'Market Pavillion'!U21+'Chic Fil A BBC'!U21+Panera!U21+'Heritage Market'!U21</f>
        <v>486286.06503143295</v>
      </c>
      <c r="V21" s="103">
        <f>IFERROR(U21/U$28,0)</f>
        <v>2.14658629075694E-2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54">
        <f>'POD Breezeway'!C23+'Express GL'!C23+'Starbucks GL-SBX Truck'!C23+'Miro''s'!C23+'Faculty Club'!C23+'Almazar '!C23+'Burger King'!C23+Bustelo!C23+Chilis!C23+Einstein!C23+Jamba!C23+'Pollo Tropical'!C23+'Subway GC'!C23+'Sushi Maki'!C23+Panda!C23+'Starbucks Mango'!C23+'Taco Bell'!C23+'Chick-fil-A'!C23+Dunkin!C23+'Misha''s'!C23+Sergios!C23+'Moes PG5'!C23+'Papa Johns'!C23+Salad!C23+'Half Moon'!C23+'Athletic Training Table'!C23+'Starbucks BBC'!C23+'Moes BBC'!C23+'Grille Works BBC'!C23+'Subway BBC'!C23+'Market Pavillion'!C23+'Chic Fil A BBC'!C23+Panera!C23+'Heritage Market'!C23</f>
        <v>0</v>
      </c>
      <c r="D23" s="155">
        <f t="shared" ref="D23:D28" si="0">IFERROR(C23/C$28,0)</f>
        <v>0</v>
      </c>
      <c r="E23" s="154">
        <f>'POD Breezeway'!E23+'Express GL'!E23+'Starbucks GL-SBX Truck'!E23+'Miro''s'!E23+'Faculty Club'!E23+'Almazar '!E23+'Burger King'!E23+Bustelo!E23+Chilis!E23+Einstein!E23+Jamba!E23+'Pollo Tropical'!E23+'Subway GC'!E23+'Sushi Maki'!E23+Panda!E23+'Starbucks Mango'!E23+'Taco Bell'!E23+'Chick-fil-A'!E23+Dunkin!E23+'Misha''s'!E23+Sergios!E23+'Moes PG5'!E23+'Papa Johns'!E23+Salad!E23+'Half Moon'!E23+'Athletic Training Table'!E23+'Starbucks BBC'!E23+'Moes BBC'!E23+'Grille Works BBC'!E23+'Subway BBC'!E23+'Market Pavillion'!E23+'Chic Fil A BBC'!E23+Panera!E23+'Heritage Market'!E23</f>
        <v>0</v>
      </c>
      <c r="F23" s="155">
        <f t="shared" ref="F23:F28" si="1">IFERROR(E23/E$28,0)</f>
        <v>0</v>
      </c>
      <c r="G23" s="154">
        <f>'POD Breezeway'!G23+'Express GL'!G23+'Starbucks GL-SBX Truck'!G23+'Miro''s'!G23+'Faculty Club'!G23+'Almazar '!G23+'Burger King'!G23+Bustelo!G23+Chilis!G23+Einstein!G23+Jamba!G23+'Pollo Tropical'!G23+'Subway GC'!G23+'Sushi Maki'!G23+Panda!G23+'Starbucks Mango'!G23+'Taco Bell'!G23+'Chick-fil-A'!G23+Dunkin!G23+'Misha''s'!G23+Sergios!G23+'Moes PG5'!G23+'Papa Johns'!G23+Salad!G23+'Half Moon'!G23+'Athletic Training Table'!G23+'Starbucks BBC'!G23+'Moes BBC'!G23+'Grille Works BBC'!G23+'Subway BBC'!G23+'Market Pavillion'!G23+'Chic Fil A BBC'!G23+Panera!G23+'Heritage Market'!G23</f>
        <v>0</v>
      </c>
      <c r="H23" s="155">
        <f t="shared" ref="H23:H28" si="2">IFERROR(G23/G$28,0)</f>
        <v>0</v>
      </c>
      <c r="I23" s="154">
        <f>'POD Breezeway'!I23+'Express GL'!I23+'Starbucks GL-SBX Truck'!I23+'Miro''s'!I23+'Faculty Club'!I23+'Almazar '!I23+'Burger King'!I23+Bustelo!I23+Chilis!I23+Einstein!I23+Jamba!I23+'Pollo Tropical'!I23+'Subway GC'!I23+'Sushi Maki'!I23+Panda!I23+'Starbucks Mango'!I23+'Taco Bell'!I23+'Chick-fil-A'!I23+Dunkin!I23+'Misha''s'!I23+Sergios!I23+'Moes PG5'!I23+'Papa Johns'!I23+Salad!I23+'Half Moon'!I23+'Athletic Training Table'!I23+'Starbucks BBC'!I23+'Moes BBC'!I23+'Grille Works BBC'!I23+'Subway BBC'!I23+'Market Pavillion'!I23+'Chic Fil A BBC'!I23+Panera!I23+'Heritage Market'!I23</f>
        <v>0</v>
      </c>
      <c r="J23" s="155">
        <f t="shared" ref="J23:J28" si="3">IFERROR(I23/I$28,0)</f>
        <v>0</v>
      </c>
      <c r="K23" s="154">
        <f>'POD Breezeway'!K23+'Express GL'!K23+'Starbucks GL-SBX Truck'!K23+'Miro''s'!K23+'Faculty Club'!K23+'Almazar '!K23+'Burger King'!K23+Bustelo!K23+Chilis!K23+Einstein!K23+Jamba!K23+'Pollo Tropical'!K23+'Subway GC'!K23+'Sushi Maki'!K23+Panda!K23+'Starbucks Mango'!K23+'Taco Bell'!K23+'Chick-fil-A'!K23+Dunkin!K23+'Misha''s'!K23+Sergios!K23+'Moes PG5'!K23+'Papa Johns'!K23+Salad!K23+'Half Moon'!K23+'Athletic Training Table'!K23+'Starbucks BBC'!K23+'Moes BBC'!K23+'Grille Works BBC'!K23+'Subway BBC'!K23+'Market Pavillion'!K23+'Chic Fil A BBC'!K23+Panera!K23+'Heritage Market'!K23</f>
        <v>0</v>
      </c>
      <c r="L23" s="155">
        <f t="shared" ref="L23:L28" si="4">IFERROR(K23/K$28,0)</f>
        <v>0</v>
      </c>
      <c r="M23" s="154">
        <f>'POD Breezeway'!M23+'Express GL'!M23+'Starbucks GL-SBX Truck'!M23+'Miro''s'!M23+'Faculty Club'!M23+'Almazar '!M23+'Burger King'!M23+Bustelo!M23+Chilis!M23+Einstein!M23+Jamba!M23+'Pollo Tropical'!M23+'Subway GC'!M23+'Sushi Maki'!M23+Panda!M23+'Starbucks Mango'!M23+'Taco Bell'!M23+'Chick-fil-A'!M23+Dunkin!M23+'Misha''s'!M23+Sergios!M23+'Moes PG5'!M23+'Papa Johns'!M23+Salad!M23+'Half Moon'!M23+'Athletic Training Table'!M23+'Starbucks BBC'!M23+'Moes BBC'!M23+'Grille Works BBC'!M23+'Subway BBC'!M23+'Market Pavillion'!M23+'Chic Fil A BBC'!M23+Panera!M23+'Heritage Market'!M23</f>
        <v>0</v>
      </c>
      <c r="N23" s="155">
        <f t="shared" ref="N23:N28" si="5">IFERROR(M23/M$28,0)</f>
        <v>0</v>
      </c>
      <c r="O23" s="154">
        <f>'POD Breezeway'!O23+'Express GL'!O23+'Starbucks GL-SBX Truck'!O23+'Miro''s'!O23+'Faculty Club'!O23+'Almazar '!O23+'Burger King'!O23+Bustelo!O23+Chilis!O23+Einstein!O23+Jamba!O23+'Pollo Tropical'!O23+'Subway GC'!O23+'Sushi Maki'!O23+Panda!O23+'Starbucks Mango'!O23+'Taco Bell'!O23+'Chick-fil-A'!O23+Dunkin!O23+'Misha''s'!O23+Sergios!O23+'Moes PG5'!O23+'Papa Johns'!O23+Salad!O23+'Half Moon'!O23+'Athletic Training Table'!O23+'Starbucks BBC'!O23+'Moes BBC'!O23+'Grille Works BBC'!O23+'Subway BBC'!O23+'Market Pavillion'!O23+'Chic Fil A BBC'!O23+Panera!O23+'Heritage Market'!O23</f>
        <v>0</v>
      </c>
      <c r="P23" s="155">
        <f t="shared" ref="P23:P28" si="6">IFERROR(O23/O$28,0)</f>
        <v>0</v>
      </c>
      <c r="Q23" s="154">
        <f>'POD Breezeway'!Q23+'Express GL'!Q23+'Starbucks GL-SBX Truck'!Q23+'Miro''s'!Q23+'Faculty Club'!Q23+'Almazar '!Q23+'Burger King'!Q23+Bustelo!Q23+Chilis!Q23+Einstein!Q23+Jamba!Q23+'Pollo Tropical'!Q23+'Subway GC'!Q23+'Sushi Maki'!Q23+Panda!Q23+'Starbucks Mango'!Q23+'Taco Bell'!Q23+'Chick-fil-A'!Q23+Dunkin!Q23+'Misha''s'!Q23+Sergios!Q23+'Moes PG5'!Q23+'Papa Johns'!Q23+Salad!Q23+'Half Moon'!Q23+'Athletic Training Table'!Q23+'Starbucks BBC'!Q23+'Moes BBC'!Q23+'Grille Works BBC'!Q23+'Subway BBC'!Q23+'Market Pavillion'!Q23+'Chic Fil A BBC'!Q23+Panera!Q23+'Heritage Market'!Q23</f>
        <v>0</v>
      </c>
      <c r="R23" s="155">
        <f t="shared" ref="R23:R28" si="7">IFERROR(Q23/Q$28,0)</f>
        <v>0</v>
      </c>
      <c r="S23" s="154">
        <f>'POD Breezeway'!S23+'Express GL'!S23+'Starbucks GL-SBX Truck'!S23+'Miro''s'!S23+'Faculty Club'!S23+'Almazar '!S23+'Burger King'!S23+Bustelo!S23+Chilis!S23+Einstein!S23+Jamba!S23+'Pollo Tropical'!S23+'Subway GC'!S23+'Sushi Maki'!S23+Panda!S23+'Starbucks Mango'!S23+'Taco Bell'!S23+'Chick-fil-A'!S23+Dunkin!S23+'Misha''s'!S23+Sergios!S23+'Moes PG5'!S23+'Papa Johns'!S23+Salad!S23+'Half Moon'!S23+'Athletic Training Table'!S23+'Starbucks BBC'!S23+'Moes BBC'!S23+'Grille Works BBC'!S23+'Subway BBC'!S23+'Market Pavillion'!S23+'Chic Fil A BBC'!S23+Panera!S23+'Heritage Market'!S23</f>
        <v>0</v>
      </c>
      <c r="T23" s="155">
        <f t="shared" ref="T23:T28" si="8">IFERROR(S23/S$28,0)</f>
        <v>0</v>
      </c>
      <c r="U23" s="154">
        <f>'POD Breezeway'!U23+'Express GL'!U23+'Starbucks GL-SBX Truck'!U23+'Miro''s'!U23+'Faculty Club'!U23+'Almazar '!U23+'Burger King'!U23+Bustelo!U23+Chilis!U23+Einstein!U23+Jamba!U23+'Pollo Tropical'!U23+'Subway GC'!U23+'Sushi Maki'!U23+Panda!U23+'Starbucks Mango'!U23+'Taco Bell'!U23+'Chick-fil-A'!U23+Dunkin!U23+'Misha''s'!U23+Sergios!U23+'Moes PG5'!U23+'Papa Johns'!U23+Salad!U23+'Half Moon'!U23+'Athletic Training Table'!U23+'Starbucks BBC'!U23+'Moes BBC'!U23+'Grille Works BBC'!U23+'Subway BBC'!U23+'Market Pavillion'!U23+'Chic Fil A BBC'!U23+Panera!U23+'Heritage Market'!U23</f>
        <v>0</v>
      </c>
      <c r="V23" s="155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54">
        <f>'POD Breezeway'!C24+'Express GL'!C24+'Starbucks GL-SBX Truck'!C24+'Miro''s'!C24+'Faculty Club'!C24+'Almazar '!C24+'Burger King'!C24+Bustelo!C24+Chilis!C24+Einstein!C24+Jamba!C24+'Pollo Tropical'!C24+'Subway GC'!C24+'Sushi Maki'!C24+Panda!C24+'Starbucks Mango'!C24+'Taco Bell'!C24+'Chick-fil-A'!C24+Dunkin!C24+'Misha''s'!C24+Sergios!C24+'Moes PG5'!C24+'Papa Johns'!C24+Salad!C24+'Half Moon'!C24+'Athletic Training Table'!C24+'Starbucks BBC'!C24+'Moes BBC'!C24+'Grille Works BBC'!C24+'Subway BBC'!C24+'Market Pavillion'!C24+'Chic Fil A BBC'!C24+Panera!C24+'Heritage Market'!C24</f>
        <v>0</v>
      </c>
      <c r="D24" s="155">
        <f t="shared" si="0"/>
        <v>0</v>
      </c>
      <c r="E24" s="154">
        <f>'POD Breezeway'!E24+'Express GL'!E24+'Starbucks GL-SBX Truck'!E24+'Miro''s'!E24+'Faculty Club'!E24+'Almazar '!E24+'Burger King'!E24+Bustelo!E24+Chilis!E24+Einstein!E24+Jamba!E24+'Pollo Tropical'!E24+'Subway GC'!E24+'Sushi Maki'!E24+Panda!E24+'Starbucks Mango'!E24+'Taco Bell'!E24+'Chick-fil-A'!E24+Dunkin!E24+'Misha''s'!E24+Sergios!E24+'Moes PG5'!E24+'Papa Johns'!E24+Salad!E24+'Half Moon'!E24+'Athletic Training Table'!E24+'Starbucks BBC'!E24+'Moes BBC'!E24+'Grille Works BBC'!E24+'Subway BBC'!E24+'Market Pavillion'!E24+'Chic Fil A BBC'!E24+Panera!E24+'Heritage Market'!E24</f>
        <v>0</v>
      </c>
      <c r="F24" s="155">
        <f t="shared" si="1"/>
        <v>0</v>
      </c>
      <c r="G24" s="154">
        <f>'POD Breezeway'!G24+'Express GL'!G24+'Starbucks GL-SBX Truck'!G24+'Miro''s'!G24+'Faculty Club'!G24+'Almazar '!G24+'Burger King'!G24+Bustelo!G24+Chilis!G24+Einstein!G24+Jamba!G24+'Pollo Tropical'!G24+'Subway GC'!G24+'Sushi Maki'!G24+Panda!G24+'Starbucks Mango'!G24+'Taco Bell'!G24+'Chick-fil-A'!G24+Dunkin!G24+'Misha''s'!G24+Sergios!G24+'Moes PG5'!G24+'Papa Johns'!G24+Salad!G24+'Half Moon'!G24+'Athletic Training Table'!G24+'Starbucks BBC'!G24+'Moes BBC'!G24+'Grille Works BBC'!G24+'Subway BBC'!G24+'Market Pavillion'!G24+'Chic Fil A BBC'!G24+Panera!G24+'Heritage Market'!G24</f>
        <v>0</v>
      </c>
      <c r="H24" s="155">
        <f t="shared" si="2"/>
        <v>0</v>
      </c>
      <c r="I24" s="154">
        <f>'POD Breezeway'!I24+'Express GL'!I24+'Starbucks GL-SBX Truck'!I24+'Miro''s'!I24+'Faculty Club'!I24+'Almazar '!I24+'Burger King'!I24+Bustelo!I24+Chilis!I24+Einstein!I24+Jamba!I24+'Pollo Tropical'!I24+'Subway GC'!I24+'Sushi Maki'!I24+Panda!I24+'Starbucks Mango'!I24+'Taco Bell'!I24+'Chick-fil-A'!I24+Dunkin!I24+'Misha''s'!I24+Sergios!I24+'Moes PG5'!I24+'Papa Johns'!I24+Salad!I24+'Half Moon'!I24+'Athletic Training Table'!I24+'Starbucks BBC'!I24+'Moes BBC'!I24+'Grille Works BBC'!I24+'Subway BBC'!I24+'Market Pavillion'!I24+'Chic Fil A BBC'!I24+Panera!I24+'Heritage Market'!I24</f>
        <v>0</v>
      </c>
      <c r="J24" s="155">
        <f t="shared" si="3"/>
        <v>0</v>
      </c>
      <c r="K24" s="154">
        <f>'POD Breezeway'!K24+'Express GL'!K24+'Starbucks GL-SBX Truck'!K24+'Miro''s'!K24+'Faculty Club'!K24+'Almazar '!K24+'Burger King'!K24+Bustelo!K24+Chilis!K24+Einstein!K24+Jamba!K24+'Pollo Tropical'!K24+'Subway GC'!K24+'Sushi Maki'!K24+Panda!K24+'Starbucks Mango'!K24+'Taco Bell'!K24+'Chick-fil-A'!K24+Dunkin!K24+'Misha''s'!K24+Sergios!K24+'Moes PG5'!K24+'Papa Johns'!K24+Salad!K24+'Half Moon'!K24+'Athletic Training Table'!K24+'Starbucks BBC'!K24+'Moes BBC'!K24+'Grille Works BBC'!K24+'Subway BBC'!K24+'Market Pavillion'!K24+'Chic Fil A BBC'!K24+Panera!K24+'Heritage Market'!K24</f>
        <v>0</v>
      </c>
      <c r="L24" s="155">
        <f t="shared" si="4"/>
        <v>0</v>
      </c>
      <c r="M24" s="154">
        <f>'POD Breezeway'!M24+'Express GL'!M24+'Starbucks GL-SBX Truck'!M24+'Miro''s'!M24+'Faculty Club'!M24+'Almazar '!M24+'Burger King'!M24+Bustelo!M24+Chilis!M24+Einstein!M24+Jamba!M24+'Pollo Tropical'!M24+'Subway GC'!M24+'Sushi Maki'!M24+Panda!M24+'Starbucks Mango'!M24+'Taco Bell'!M24+'Chick-fil-A'!M24+Dunkin!M24+'Misha''s'!M24+Sergios!M24+'Moes PG5'!M24+'Papa Johns'!M24+Salad!M24+'Half Moon'!M24+'Athletic Training Table'!M24+'Starbucks BBC'!M24+'Moes BBC'!M24+'Grille Works BBC'!M24+'Subway BBC'!M24+'Market Pavillion'!M24+'Chic Fil A BBC'!M24+Panera!M24+'Heritage Market'!M24</f>
        <v>0</v>
      </c>
      <c r="N24" s="155">
        <f t="shared" si="5"/>
        <v>0</v>
      </c>
      <c r="O24" s="154">
        <f>'POD Breezeway'!O24+'Express GL'!O24+'Starbucks GL-SBX Truck'!O24+'Miro''s'!O24+'Faculty Club'!O24+'Almazar '!O24+'Burger King'!O24+Bustelo!O24+Chilis!O24+Einstein!O24+Jamba!O24+'Pollo Tropical'!O24+'Subway GC'!O24+'Sushi Maki'!O24+Panda!O24+'Starbucks Mango'!O24+'Taco Bell'!O24+'Chick-fil-A'!O24+Dunkin!O24+'Misha''s'!O24+Sergios!O24+'Moes PG5'!O24+'Papa Johns'!O24+Salad!O24+'Half Moon'!O24+'Athletic Training Table'!O24+'Starbucks BBC'!O24+'Moes BBC'!O24+'Grille Works BBC'!O24+'Subway BBC'!O24+'Market Pavillion'!O24+'Chic Fil A BBC'!O24+Panera!O24+'Heritage Market'!O24</f>
        <v>0</v>
      </c>
      <c r="P24" s="155">
        <f t="shared" si="6"/>
        <v>0</v>
      </c>
      <c r="Q24" s="154">
        <f>'POD Breezeway'!Q24+'Express GL'!Q24+'Starbucks GL-SBX Truck'!Q24+'Miro''s'!Q24+'Faculty Club'!Q24+'Almazar '!Q24+'Burger King'!Q24+Bustelo!Q24+Chilis!Q24+Einstein!Q24+Jamba!Q24+'Pollo Tropical'!Q24+'Subway GC'!Q24+'Sushi Maki'!Q24+Panda!Q24+'Starbucks Mango'!Q24+'Taco Bell'!Q24+'Chick-fil-A'!Q24+Dunkin!Q24+'Misha''s'!Q24+Sergios!Q24+'Moes PG5'!Q24+'Papa Johns'!Q24+Salad!Q24+'Half Moon'!Q24+'Athletic Training Table'!Q24+'Starbucks BBC'!Q24+'Moes BBC'!Q24+'Grille Works BBC'!Q24+'Subway BBC'!Q24+'Market Pavillion'!Q24+'Chic Fil A BBC'!Q24+Panera!Q24+'Heritage Market'!Q24</f>
        <v>0</v>
      </c>
      <c r="R24" s="155">
        <f t="shared" si="7"/>
        <v>0</v>
      </c>
      <c r="S24" s="154">
        <f>'POD Breezeway'!S24+'Express GL'!S24+'Starbucks GL-SBX Truck'!S24+'Miro''s'!S24+'Faculty Club'!S24+'Almazar '!S24+'Burger King'!S24+Bustelo!S24+Chilis!S24+Einstein!S24+Jamba!S24+'Pollo Tropical'!S24+'Subway GC'!S24+'Sushi Maki'!S24+Panda!S24+'Starbucks Mango'!S24+'Taco Bell'!S24+'Chick-fil-A'!S24+Dunkin!S24+'Misha''s'!S24+Sergios!S24+'Moes PG5'!S24+'Papa Johns'!S24+Salad!S24+'Half Moon'!S24+'Athletic Training Table'!S24+'Starbucks BBC'!S24+'Moes BBC'!S24+'Grille Works BBC'!S24+'Subway BBC'!S24+'Market Pavillion'!S24+'Chic Fil A BBC'!S24+Panera!S24+'Heritage Market'!S24</f>
        <v>0</v>
      </c>
      <c r="T24" s="155">
        <f t="shared" si="8"/>
        <v>0</v>
      </c>
      <c r="U24" s="154">
        <f>'POD Breezeway'!U24+'Express GL'!U24+'Starbucks GL-SBX Truck'!U24+'Miro''s'!U24+'Faculty Club'!U24+'Almazar '!U24+'Burger King'!U24+Bustelo!U24+Chilis!U24+Einstein!U24+Jamba!U24+'Pollo Tropical'!U24+'Subway GC'!U24+'Sushi Maki'!U24+Panda!U24+'Starbucks Mango'!U24+'Taco Bell'!U24+'Chick-fil-A'!U24+Dunkin!U24+'Misha''s'!U24+Sergios!U24+'Moes PG5'!U24+'Papa Johns'!U24+Salad!U24+'Half Moon'!U24+'Athletic Training Table'!U24+'Starbucks BBC'!U24+'Moes BBC'!U24+'Grille Works BBC'!U24+'Subway BBC'!U24+'Market Pavillion'!U24+'Chic Fil A BBC'!U24+Panera!U24+'Heritage Market'!U24</f>
        <v>0</v>
      </c>
      <c r="V24" s="155">
        <f t="shared" si="9"/>
        <v>0</v>
      </c>
    </row>
    <row r="25" spans="1:22" ht="12.75" customHeight="1" x14ac:dyDescent="0.3">
      <c r="A25" s="38" t="s">
        <v>242</v>
      </c>
      <c r="B25" s="50"/>
      <c r="C25" s="190">
        <f>'POD Breezeway'!C25+'Express GL'!C25+'Starbucks GL-SBX Truck'!C25+'Miro''s'!C25+'Faculty Club'!C25+'Almazar '!C25+'Burger King'!C25+Bustelo!C25+Chilis!C25+Einstein!C25+Jamba!C25+'Pollo Tropical'!C25+'Subway GC'!C25+'Sushi Maki'!C25+Panda!C25+'Starbucks Mango'!C25+'Taco Bell'!C25+'Chick-fil-A'!C25+Dunkin!C25+'Misha''s'!C25+Sergios!C25+'Moes PG5'!C25+'Papa Johns'!C25+Salad!C25+'Half Moon'!C25+'Athletic Training Table'!C25+'Starbucks BBC'!C25+'Moes BBC'!C25+'Grille Works BBC'!C25+'Subway BBC'!C25+'Market Pavillion'!C25+'Chic Fil A BBC'!C25+Panera!C25+'Heritage Market'!C25</f>
        <v>0</v>
      </c>
      <c r="D25" s="191">
        <f t="shared" si="0"/>
        <v>0</v>
      </c>
      <c r="E25" s="190">
        <f>'POD Breezeway'!E25+'Express GL'!E25+'Starbucks GL-SBX Truck'!E25+'Miro''s'!E25+'Faculty Club'!E25+'Almazar '!E25+'Burger King'!E25+Bustelo!E25+Chilis!E25+Einstein!E25+Jamba!E25+'Pollo Tropical'!E25+'Subway GC'!E25+'Sushi Maki'!E25+Panda!E25+'Starbucks Mango'!E25+'Taco Bell'!E25+'Chick-fil-A'!E25+Dunkin!E25+'Misha''s'!E25+Sergios!E25+'Moes PG5'!E25+'Papa Johns'!E25+Salad!E25+'Half Moon'!E25+'Athletic Training Table'!E25+'Starbucks BBC'!E25+'Moes BBC'!E25+'Grille Works BBC'!E25+'Subway BBC'!E25+'Market Pavillion'!E25+'Chic Fil A BBC'!E25+Panera!E25+'Heritage Market'!E25</f>
        <v>0</v>
      </c>
      <c r="F25" s="191">
        <f t="shared" si="1"/>
        <v>0</v>
      </c>
      <c r="G25" s="190">
        <f>'POD Breezeway'!G25+'Express GL'!G25+'Starbucks GL-SBX Truck'!G25+'Miro''s'!G25+'Faculty Club'!G25+'Almazar '!G25+'Burger King'!G25+Bustelo!G25+Chilis!G25+Einstein!G25+Jamba!G25+'Pollo Tropical'!G25+'Subway GC'!G25+'Sushi Maki'!G25+Panda!G25+'Starbucks Mango'!G25+'Taco Bell'!G25+'Chick-fil-A'!G25+Dunkin!G25+'Misha''s'!G25+Sergios!G25+'Moes PG5'!G25+'Papa Johns'!G25+Salad!G25+'Half Moon'!G25+'Athletic Training Table'!G25+'Starbucks BBC'!G25+'Moes BBC'!G25+'Grille Works BBC'!G25+'Subway BBC'!G25+'Market Pavillion'!G25+'Chic Fil A BBC'!G25+Panera!G25+'Heritage Market'!G25</f>
        <v>0</v>
      </c>
      <c r="H25" s="191">
        <f t="shared" si="2"/>
        <v>0</v>
      </c>
      <c r="I25" s="190">
        <f>'POD Breezeway'!I25+'Express GL'!I25+'Starbucks GL-SBX Truck'!I25+'Miro''s'!I25+'Faculty Club'!I25+'Almazar '!I25+'Burger King'!I25+Bustelo!I25+Chilis!I25+Einstein!I25+Jamba!I25+'Pollo Tropical'!I25+'Subway GC'!I25+'Sushi Maki'!I25+Panda!I25+'Starbucks Mango'!I25+'Taco Bell'!I25+'Chick-fil-A'!I25+Dunkin!I25+'Misha''s'!I25+Sergios!I25+'Moes PG5'!I25+'Papa Johns'!I25+Salad!I25+'Half Moon'!I25+'Athletic Training Table'!I25+'Starbucks BBC'!I25+'Moes BBC'!I25+'Grille Works BBC'!I25+'Subway BBC'!I25+'Market Pavillion'!I25+'Chic Fil A BBC'!I25+Panera!I25+'Heritage Market'!I25</f>
        <v>0</v>
      </c>
      <c r="J25" s="191">
        <f t="shared" si="3"/>
        <v>0</v>
      </c>
      <c r="K25" s="190">
        <f>'POD Breezeway'!K25+'Express GL'!K25+'Starbucks GL-SBX Truck'!K25+'Miro''s'!K25+'Faculty Club'!K25+'Almazar '!K25+'Burger King'!K25+Bustelo!K25+Chilis!K25+Einstein!K25+Jamba!K25+'Pollo Tropical'!K25+'Subway GC'!K25+'Sushi Maki'!K25+Panda!K25+'Starbucks Mango'!K25+'Taco Bell'!K25+'Chick-fil-A'!K25+Dunkin!K25+'Misha''s'!K25+Sergios!K25+'Moes PG5'!K25+'Papa Johns'!K25+Salad!K25+'Half Moon'!K25+'Athletic Training Table'!K25+'Starbucks BBC'!K25+'Moes BBC'!K25+'Grille Works BBC'!K25+'Subway BBC'!K25+'Market Pavillion'!K25+'Chic Fil A BBC'!K25+Panera!K25+'Heritage Market'!K25</f>
        <v>0</v>
      </c>
      <c r="L25" s="191">
        <f t="shared" si="4"/>
        <v>0</v>
      </c>
      <c r="M25" s="190">
        <f>'POD Breezeway'!M25+'Express GL'!M25+'Starbucks GL-SBX Truck'!M25+'Miro''s'!M25+'Faculty Club'!M25+'Almazar '!M25+'Burger King'!M25+Bustelo!M25+Chilis!M25+Einstein!M25+Jamba!M25+'Pollo Tropical'!M25+'Subway GC'!M25+'Sushi Maki'!M25+Panda!M25+'Starbucks Mango'!M25+'Taco Bell'!M25+'Chick-fil-A'!M25+Dunkin!M25+'Misha''s'!M25+Sergios!M25+'Moes PG5'!M25+'Papa Johns'!M25+Salad!M25+'Half Moon'!M25+'Athletic Training Table'!M25+'Starbucks BBC'!M25+'Moes BBC'!M25+'Grille Works BBC'!M25+'Subway BBC'!M25+'Market Pavillion'!M25+'Chic Fil A BBC'!M25+Panera!M25+'Heritage Market'!M25</f>
        <v>0</v>
      </c>
      <c r="N25" s="191">
        <f t="shared" si="5"/>
        <v>0</v>
      </c>
      <c r="O25" s="190">
        <f>'POD Breezeway'!O25+'Express GL'!O25+'Starbucks GL-SBX Truck'!O25+'Miro''s'!O25+'Faculty Club'!O25+'Almazar '!O25+'Burger King'!O25+Bustelo!O25+Chilis!O25+Einstein!O25+Jamba!O25+'Pollo Tropical'!O25+'Subway GC'!O25+'Sushi Maki'!O25+Panda!O25+'Starbucks Mango'!O25+'Taco Bell'!O25+'Chick-fil-A'!O25+Dunkin!O25+'Misha''s'!O25+Sergios!O25+'Moes PG5'!O25+'Papa Johns'!O25+Salad!O25+'Half Moon'!O25+'Athletic Training Table'!O25+'Starbucks BBC'!O25+'Moes BBC'!O25+'Grille Works BBC'!O25+'Subway BBC'!O25+'Market Pavillion'!O25+'Chic Fil A BBC'!O25+Panera!O25+'Heritage Market'!O25</f>
        <v>0</v>
      </c>
      <c r="P25" s="191">
        <f t="shared" si="6"/>
        <v>0</v>
      </c>
      <c r="Q25" s="190">
        <f>'POD Breezeway'!Q25+'Express GL'!Q25+'Starbucks GL-SBX Truck'!Q25+'Miro''s'!Q25+'Faculty Club'!Q25+'Almazar '!Q25+'Burger King'!Q25+Bustelo!Q25+Chilis!Q25+Einstein!Q25+Jamba!Q25+'Pollo Tropical'!Q25+'Subway GC'!Q25+'Sushi Maki'!Q25+Panda!Q25+'Starbucks Mango'!Q25+'Taco Bell'!Q25+'Chick-fil-A'!Q25+Dunkin!Q25+'Misha''s'!Q25+Sergios!Q25+'Moes PG5'!Q25+'Papa Johns'!Q25+Salad!Q25+'Half Moon'!Q25+'Athletic Training Table'!Q25+'Starbucks BBC'!Q25+'Moes BBC'!Q25+'Grille Works BBC'!Q25+'Subway BBC'!Q25+'Market Pavillion'!Q25+'Chic Fil A BBC'!Q25+Panera!Q25+'Heritage Market'!Q25</f>
        <v>0</v>
      </c>
      <c r="R25" s="191">
        <f t="shared" si="7"/>
        <v>0</v>
      </c>
      <c r="S25" s="190">
        <f>'POD Breezeway'!S25+'Express GL'!S25+'Starbucks GL-SBX Truck'!S25+'Miro''s'!S25+'Faculty Club'!S25+'Almazar '!S25+'Burger King'!S25+Bustelo!S25+Chilis!S25+Einstein!S25+Jamba!S25+'Pollo Tropical'!S25+'Subway GC'!S25+'Sushi Maki'!S25+Panda!S25+'Starbucks Mango'!S25+'Taco Bell'!S25+'Chick-fil-A'!S25+Dunkin!S25+'Misha''s'!S25+Sergios!S25+'Moes PG5'!S25+'Papa Johns'!S25+Salad!S25+'Half Moon'!S25+'Athletic Training Table'!S25+'Starbucks BBC'!S25+'Moes BBC'!S25+'Grille Works BBC'!S25+'Subway BBC'!S25+'Market Pavillion'!S25+'Chic Fil A BBC'!S25+Panera!S25+'Heritage Market'!S25</f>
        <v>0</v>
      </c>
      <c r="T25" s="191">
        <f t="shared" si="8"/>
        <v>0</v>
      </c>
      <c r="U25" s="190">
        <f>'POD Breezeway'!U25+'Express GL'!U25+'Starbucks GL-SBX Truck'!U25+'Miro''s'!U25+'Faculty Club'!U25+'Almazar '!U25+'Burger King'!U25+Bustelo!U25+Chilis!U25+Einstein!U25+Jamba!U25+'Pollo Tropical'!U25+'Subway GC'!U25+'Sushi Maki'!U25+Panda!U25+'Starbucks Mango'!U25+'Taco Bell'!U25+'Chick-fil-A'!U25+Dunkin!U25+'Misha''s'!U25+Sergios!U25+'Moes PG5'!U25+'Papa Johns'!U25+Salad!U25+'Half Moon'!U25+'Athletic Training Table'!U25+'Starbucks BBC'!U25+'Moes BBC'!U25+'Grille Works BBC'!U25+'Subway BBC'!U25+'Market Pavillion'!U25+'Chic Fil A BBC'!U25+Panera!U25+'Heritage Market'!U25</f>
        <v>0</v>
      </c>
      <c r="V25" s="191">
        <f t="shared" si="9"/>
        <v>0</v>
      </c>
    </row>
    <row r="26" spans="1:22" ht="12.75" customHeight="1" x14ac:dyDescent="0.3">
      <c r="A26" s="151" t="s">
        <v>243</v>
      </c>
      <c r="B26" s="50"/>
      <c r="C26" s="154">
        <f>'POD Breezeway'!C26+'Express GL'!C26+'Starbucks GL-SBX Truck'!C26+'Miro''s'!C26+'Faculty Club'!C26+'Almazar '!C26+'Burger King'!C26+Bustelo!C26+Chilis!C26+Einstein!C26+Jamba!C26+'Pollo Tropical'!C26+'Subway GC'!C26+'Sushi Maki'!C26+Panda!C26+'Starbucks Mango'!C26+'Taco Bell'!C26+'Chick-fil-A'!C26+Dunkin!C26+'Misha''s'!C26+Sergios!C26+'Moes PG5'!C26+'Papa Johns'!C26+Salad!C26+'Half Moon'!C26+'Athletic Training Table'!C26+'Starbucks BBC'!C26+'Moes BBC'!C26+'Grille Works BBC'!C26+'Subway BBC'!C26+'Market Pavillion'!C26+'Chic Fil A BBC'!C26+Panera!C26+'Heritage Market'!C26</f>
        <v>0</v>
      </c>
      <c r="D26" s="155">
        <f t="shared" si="0"/>
        <v>0</v>
      </c>
      <c r="E26" s="154">
        <f>'POD Breezeway'!E26+'Express GL'!E26+'Starbucks GL-SBX Truck'!E26+'Miro''s'!E26+'Faculty Club'!E26+'Almazar '!E26+'Burger King'!E26+Bustelo!E26+Chilis!E26+Einstein!E26+Jamba!E26+'Pollo Tropical'!E26+'Subway GC'!E26+'Sushi Maki'!E26+Panda!E26+'Starbucks Mango'!E26+'Taco Bell'!E26+'Chick-fil-A'!E26+Dunkin!E26+'Misha''s'!E26+Sergios!E26+'Moes PG5'!E26+'Papa Johns'!E26+Salad!E26+'Half Moon'!E26+'Athletic Training Table'!E26+'Starbucks BBC'!E26+'Moes BBC'!E26+'Grille Works BBC'!E26+'Subway BBC'!E26+'Market Pavillion'!E26+'Chic Fil A BBC'!E26+Panera!E26+'Heritage Market'!E26</f>
        <v>0</v>
      </c>
      <c r="F26" s="155">
        <f t="shared" si="1"/>
        <v>0</v>
      </c>
      <c r="G26" s="154">
        <f>'POD Breezeway'!G26+'Express GL'!G26+'Starbucks GL-SBX Truck'!G26+'Miro''s'!G26+'Faculty Club'!G26+'Almazar '!G26+'Burger King'!G26+Bustelo!G26+Chilis!G26+Einstein!G26+Jamba!G26+'Pollo Tropical'!G26+'Subway GC'!G26+'Sushi Maki'!G26+Panda!G26+'Starbucks Mango'!G26+'Taco Bell'!G26+'Chick-fil-A'!G26+Dunkin!G26+'Misha''s'!G26+Sergios!G26+'Moes PG5'!G26+'Papa Johns'!G26+Salad!G26+'Half Moon'!G26+'Athletic Training Table'!G26+'Starbucks BBC'!G26+'Moes BBC'!G26+'Grille Works BBC'!G26+'Subway BBC'!G26+'Market Pavillion'!G26+'Chic Fil A BBC'!G26+Panera!G26+'Heritage Market'!G26</f>
        <v>0</v>
      </c>
      <c r="H26" s="155">
        <f t="shared" si="2"/>
        <v>0</v>
      </c>
      <c r="I26" s="154">
        <f>'POD Breezeway'!I26+'Express GL'!I26+'Starbucks GL-SBX Truck'!I26+'Miro''s'!I26+'Faculty Club'!I26+'Almazar '!I26+'Burger King'!I26+Bustelo!I26+Chilis!I26+Einstein!I26+Jamba!I26+'Pollo Tropical'!I26+'Subway GC'!I26+'Sushi Maki'!I26+Panda!I26+'Starbucks Mango'!I26+'Taco Bell'!I26+'Chick-fil-A'!I26+Dunkin!I26+'Misha''s'!I26+Sergios!I26+'Moes PG5'!I26+'Papa Johns'!I26+Salad!I26+'Half Moon'!I26+'Athletic Training Table'!I26+'Starbucks BBC'!I26+'Moes BBC'!I26+'Grille Works BBC'!I26+'Subway BBC'!I26+'Market Pavillion'!I26+'Chic Fil A BBC'!I26+Panera!I26+'Heritage Market'!I26</f>
        <v>0</v>
      </c>
      <c r="J26" s="155">
        <f t="shared" si="3"/>
        <v>0</v>
      </c>
      <c r="K26" s="154">
        <f>'POD Breezeway'!K26+'Express GL'!K26+'Starbucks GL-SBX Truck'!K26+'Miro''s'!K26+'Faculty Club'!K26+'Almazar '!K26+'Burger King'!K26+Bustelo!K26+Chilis!K26+Einstein!K26+Jamba!K26+'Pollo Tropical'!K26+'Subway GC'!K26+'Sushi Maki'!K26+Panda!K26+'Starbucks Mango'!K26+'Taco Bell'!K26+'Chick-fil-A'!K26+Dunkin!K26+'Misha''s'!K26+Sergios!K26+'Moes PG5'!K26+'Papa Johns'!K26+Salad!K26+'Half Moon'!K26+'Athletic Training Table'!K26+'Starbucks BBC'!K26+'Moes BBC'!K26+'Grille Works BBC'!K26+'Subway BBC'!K26+'Market Pavillion'!K26+'Chic Fil A BBC'!K26+Panera!K26+'Heritage Market'!K26</f>
        <v>0</v>
      </c>
      <c r="L26" s="155">
        <f t="shared" si="4"/>
        <v>0</v>
      </c>
      <c r="M26" s="154">
        <f>'POD Breezeway'!M26+'Express GL'!M26+'Starbucks GL-SBX Truck'!M26+'Miro''s'!M26+'Faculty Club'!M26+'Almazar '!M26+'Burger King'!M26+Bustelo!M26+Chilis!M26+Einstein!M26+Jamba!M26+'Pollo Tropical'!M26+'Subway GC'!M26+'Sushi Maki'!M26+Panda!M26+'Starbucks Mango'!M26+'Taco Bell'!M26+'Chick-fil-A'!M26+Dunkin!M26+'Misha''s'!M26+Sergios!M26+'Moes PG5'!M26+'Papa Johns'!M26+Salad!M26+'Half Moon'!M26+'Athletic Training Table'!M26+'Starbucks BBC'!M26+'Moes BBC'!M26+'Grille Works BBC'!M26+'Subway BBC'!M26+'Market Pavillion'!M26+'Chic Fil A BBC'!M26+Panera!M26+'Heritage Market'!M26</f>
        <v>0</v>
      </c>
      <c r="N26" s="155">
        <f t="shared" si="5"/>
        <v>0</v>
      </c>
      <c r="O26" s="154">
        <f>'POD Breezeway'!O26+'Express GL'!O26+'Starbucks GL-SBX Truck'!O26+'Miro''s'!O26+'Faculty Club'!O26+'Almazar '!O26+'Burger King'!O26+Bustelo!O26+Chilis!O26+Einstein!O26+Jamba!O26+'Pollo Tropical'!O26+'Subway GC'!O26+'Sushi Maki'!O26+Panda!O26+'Starbucks Mango'!O26+'Taco Bell'!O26+'Chick-fil-A'!O26+Dunkin!O26+'Misha''s'!O26+Sergios!O26+'Moes PG5'!O26+'Papa Johns'!O26+Salad!O26+'Half Moon'!O26+'Athletic Training Table'!O26+'Starbucks BBC'!O26+'Moes BBC'!O26+'Grille Works BBC'!O26+'Subway BBC'!O26+'Market Pavillion'!O26+'Chic Fil A BBC'!O26+Panera!O26+'Heritage Market'!O26</f>
        <v>0</v>
      </c>
      <c r="P26" s="155">
        <f t="shared" si="6"/>
        <v>0</v>
      </c>
      <c r="Q26" s="154">
        <f>'POD Breezeway'!Q26+'Express GL'!Q26+'Starbucks GL-SBX Truck'!Q26+'Miro''s'!Q26+'Faculty Club'!Q26+'Almazar '!Q26+'Burger King'!Q26+Bustelo!Q26+Chilis!Q26+Einstein!Q26+Jamba!Q26+'Pollo Tropical'!Q26+'Subway GC'!Q26+'Sushi Maki'!Q26+Panda!Q26+'Starbucks Mango'!Q26+'Taco Bell'!Q26+'Chick-fil-A'!Q26+Dunkin!Q26+'Misha''s'!Q26+Sergios!Q26+'Moes PG5'!Q26+'Papa Johns'!Q26+Salad!Q26+'Half Moon'!Q26+'Athletic Training Table'!Q26+'Starbucks BBC'!Q26+'Moes BBC'!Q26+'Grille Works BBC'!Q26+'Subway BBC'!Q26+'Market Pavillion'!Q26+'Chic Fil A BBC'!Q26+Panera!Q26+'Heritage Market'!Q26</f>
        <v>0</v>
      </c>
      <c r="R26" s="155">
        <f t="shared" si="7"/>
        <v>0</v>
      </c>
      <c r="S26" s="154">
        <f>'POD Breezeway'!S26+'Express GL'!S26+'Starbucks GL-SBX Truck'!S26+'Miro''s'!S26+'Faculty Club'!S26+'Almazar '!S26+'Burger King'!S26+Bustelo!S26+Chilis!S26+Einstein!S26+Jamba!S26+'Pollo Tropical'!S26+'Subway GC'!S26+'Sushi Maki'!S26+Panda!S26+'Starbucks Mango'!S26+'Taco Bell'!S26+'Chick-fil-A'!S26+Dunkin!S26+'Misha''s'!S26+Sergios!S26+'Moes PG5'!S26+'Papa Johns'!S26+Salad!S26+'Half Moon'!S26+'Athletic Training Table'!S26+'Starbucks BBC'!S26+'Moes BBC'!S26+'Grille Works BBC'!S26+'Subway BBC'!S26+'Market Pavillion'!S26+'Chic Fil A BBC'!S26+Panera!S26+'Heritage Market'!S26</f>
        <v>0</v>
      </c>
      <c r="T26" s="155">
        <f t="shared" si="8"/>
        <v>0</v>
      </c>
      <c r="U26" s="154">
        <f>'POD Breezeway'!U26+'Express GL'!U26+'Starbucks GL-SBX Truck'!U26+'Miro''s'!U26+'Faculty Club'!U26+'Almazar '!U26+'Burger King'!U26+Bustelo!U26+Chilis!U26+Einstein!U26+Jamba!U26+'Pollo Tropical'!U26+'Subway GC'!U26+'Sushi Maki'!U26+Panda!U26+'Starbucks Mango'!U26+'Taco Bell'!U26+'Chick-fil-A'!U26+Dunkin!U26+'Misha''s'!U26+Sergios!U26+'Moes PG5'!U26+'Papa Johns'!U26+Salad!U26+'Half Moon'!U26+'Athletic Training Table'!U26+'Starbucks BBC'!U26+'Moes BBC'!U26+'Grille Works BBC'!U26+'Subway BBC'!U26+'Market Pavillion'!U26+'Chic Fil A BBC'!U26+Panera!U26+'Heritage Market'!U26</f>
        <v>0</v>
      </c>
      <c r="V26" s="155">
        <f t="shared" si="9"/>
        <v>0</v>
      </c>
    </row>
    <row r="27" spans="1:22" ht="12.75" customHeight="1" x14ac:dyDescent="0.3">
      <c r="A27" s="38" t="s">
        <v>447</v>
      </c>
      <c r="B27" s="50"/>
      <c r="C27" s="104">
        <f>'POD Breezeway'!C27+'Express GL'!C27+'Starbucks GL-SBX Truck'!C27+'Miro''s'!C27+'Faculty Club'!C27+'Almazar '!C27+'Burger King'!C27+Bustelo!C27+Chilis!C27+Einstein!C27+Jamba!C27+'Pollo Tropical'!C27+'Subway GC'!C27+'Sushi Maki'!C27+Panda!C27+'Starbucks Mango'!C27+'Taco Bell'!C27+'Chick-fil-A'!C27+Dunkin!C27+'Misha''s'!C27+Sergios!C27+'Moes PG5'!C27+'Papa Johns'!C27+Salad!C27+'Half Moon'!C27+'Athletic Training Table'!C27+'Starbucks BBC'!C27+'Moes BBC'!C27+'Grille Works BBC'!C27+'Subway BBC'!C27+'Market Pavillion'!C27+'Chic Fil A BBC'!C27+Panera!C27+'Heritage Market'!C27</f>
        <v>357500</v>
      </c>
      <c r="D27" s="103">
        <f t="shared" si="0"/>
        <v>2.2464074067205343E-2</v>
      </c>
      <c r="E27" s="104">
        <f>'POD Breezeway'!E27+'Express GL'!E27+'Starbucks GL-SBX Truck'!E27+'Miro''s'!E27+'Faculty Club'!E27+'Almazar '!E27+'Burger King'!E27+Bustelo!E27+Chilis!E27+Einstein!E27+Jamba!E27+'Pollo Tropical'!E27+'Subway GC'!E27+'Sushi Maki'!E27+Panda!E27+'Starbucks Mango'!E27+'Taco Bell'!E27+'Chick-fil-A'!E27+Dunkin!E27+'Misha''s'!E27+Sergios!E27+'Moes PG5'!E27+'Papa Johns'!E27+Salad!E27+'Half Moon'!E27+'Athletic Training Table'!E27+'Starbucks BBC'!E27+'Moes BBC'!E27+'Grille Works BBC'!E27+'Subway BBC'!E27+'Market Pavillion'!E27+'Chic Fil A BBC'!E27+Panera!E27+'Heritage Market'!E27</f>
        <v>369890</v>
      </c>
      <c r="F27" s="103">
        <f t="shared" si="1"/>
        <v>1.9121116186434011E-2</v>
      </c>
      <c r="G27" s="104">
        <f>'POD Breezeway'!G27+'Express GL'!G27+'Starbucks GL-SBX Truck'!G27+'Miro''s'!G27+'Faculty Club'!G27+'Almazar '!G27+'Burger King'!G27+Bustelo!G27+Chilis!G27+Einstein!G27+Jamba!G27+'Pollo Tropical'!G27+'Subway GC'!G27+'Sushi Maki'!G27+Panda!G27+'Starbucks Mango'!G27+'Taco Bell'!G27+'Chick-fil-A'!G27+Dunkin!G27+'Misha''s'!G27+Sergios!G27+'Moes PG5'!G27+'Papa Johns'!G27+Salad!G27+'Half Moon'!G27+'Athletic Training Table'!G27+'Starbucks BBC'!G27+'Moes BBC'!G27+'Grille Works BBC'!G27+'Subway BBC'!G27+'Market Pavillion'!G27+'Chic Fil A BBC'!G27+Panera!G27+'Heritage Market'!G27</f>
        <v>346432.8</v>
      </c>
      <c r="H27" s="103">
        <f t="shared" si="2"/>
        <v>1.6971626808583794E-2</v>
      </c>
      <c r="I27" s="104">
        <f>'POD Breezeway'!I27+'Express GL'!I27+'Starbucks GL-SBX Truck'!I27+'Miro''s'!I27+'Faculty Club'!I27+'Almazar '!I27+'Burger King'!I27+Bustelo!I27+Chilis!I27+Einstein!I27+Jamba!I27+'Pollo Tropical'!I27+'Subway GC'!I27+'Sushi Maki'!I27+Panda!I27+'Starbucks Mango'!I27+'Taco Bell'!I27+'Chick-fil-A'!I27+Dunkin!I27+'Misha''s'!I27+Sergios!I27+'Moes PG5'!I27+'Papa Johns'!I27+Salad!I27+'Half Moon'!I27+'Athletic Training Table'!I27+'Starbucks BBC'!I27+'Moes BBC'!I27+'Grille Works BBC'!I27+'Subway BBC'!I27+'Market Pavillion'!I27+'Chic Fil A BBC'!I27+Panera!I27+'Heritage Market'!I27</f>
        <v>353361.45599999995</v>
      </c>
      <c r="J27" s="103">
        <f t="shared" si="3"/>
        <v>1.7056604847927783E-2</v>
      </c>
      <c r="K27" s="104">
        <f>'POD Breezeway'!K27+'Express GL'!K27+'Starbucks GL-SBX Truck'!K27+'Miro''s'!K27+'Faculty Club'!K27+'Almazar '!K27+'Burger King'!K27+Bustelo!K27+Chilis!K27+Einstein!K27+Jamba!K27+'Pollo Tropical'!K27+'Subway GC'!K27+'Sushi Maki'!K27+Panda!K27+'Starbucks Mango'!K27+'Taco Bell'!K27+'Chick-fil-A'!K27+Dunkin!K27+'Misha''s'!K27+Sergios!K27+'Moes PG5'!K27+'Papa Johns'!K27+Salad!K27+'Half Moon'!K27+'Athletic Training Table'!K27+'Starbucks BBC'!K27+'Moes BBC'!K27+'Grille Works BBC'!K27+'Subway BBC'!K27+'Market Pavillion'!K27+'Chic Fil A BBC'!K27+Panera!K27+'Heritage Market'!K27</f>
        <v>360428.68511999998</v>
      </c>
      <c r="L27" s="103">
        <f t="shared" si="4"/>
        <v>1.7168313925250377E-2</v>
      </c>
      <c r="M27" s="104">
        <f>'POD Breezeway'!M27+'Express GL'!M27+'Starbucks GL-SBX Truck'!M27+'Miro''s'!M27+'Faculty Club'!M27+'Almazar '!M27+'Burger King'!M27+Bustelo!M27+Chilis!M27+Einstein!M27+Jamba!M27+'Pollo Tropical'!M27+'Subway GC'!M27+'Sushi Maki'!M27+Panda!M27+'Starbucks Mango'!M27+'Taco Bell'!M27+'Chick-fil-A'!M27+Dunkin!M27+'Misha''s'!M27+Sergios!M27+'Moes PG5'!M27+'Papa Johns'!M27+Salad!M27+'Half Moon'!M27+'Athletic Training Table'!M27+'Starbucks BBC'!M27+'Moes BBC'!M27+'Grille Works BBC'!M27+'Subway BBC'!M27+'Market Pavillion'!M27+'Chic Fil A BBC'!M27+Panera!M27+'Heritage Market'!M27</f>
        <v>367637.25882240001</v>
      </c>
      <c r="N27" s="103">
        <f t="shared" si="5"/>
        <v>1.7227141365113923E-2</v>
      </c>
      <c r="O27" s="104">
        <f>'POD Breezeway'!O27+'Express GL'!O27+'Starbucks GL-SBX Truck'!O27+'Miro''s'!O27+'Faculty Club'!O27+'Almazar '!O27+'Burger King'!O27+Bustelo!O27+Chilis!O27+Einstein!O27+Jamba!O27+'Pollo Tropical'!O27+'Subway GC'!O27+'Sushi Maki'!O27+Panda!O27+'Starbucks Mango'!O27+'Taco Bell'!O27+'Chick-fil-A'!O27+Dunkin!O27+'Misha''s'!O27+Sergios!O27+'Moes PG5'!O27+'Papa Johns'!O27+Salad!O27+'Half Moon'!O27+'Athletic Training Table'!O27+'Starbucks BBC'!O27+'Moes BBC'!O27+'Grille Works BBC'!O27+'Subway BBC'!O27+'Market Pavillion'!O27+'Chic Fil A BBC'!O27+Panera!O27+'Heritage Market'!O27</f>
        <v>374990.00399884797</v>
      </c>
      <c r="P27" s="103">
        <f t="shared" si="6"/>
        <v>1.7312663942824782E-2</v>
      </c>
      <c r="Q27" s="104">
        <f>'POD Breezeway'!Q27+'Express GL'!Q27+'Starbucks GL-SBX Truck'!Q27+'Miro''s'!Q27+'Faculty Club'!Q27+'Almazar '!Q27+'Burger King'!Q27+Bustelo!Q27+Chilis!Q27+Einstein!Q27+Jamba!Q27+'Pollo Tropical'!Q27+'Subway GC'!Q27+'Sushi Maki'!Q27+Panda!Q27+'Starbucks Mango'!Q27+'Taco Bell'!Q27+'Chick-fil-A'!Q27+Dunkin!Q27+'Misha''s'!Q27+Sergios!Q27+'Moes PG5'!Q27+'Papa Johns'!Q27+Salad!Q27+'Half Moon'!Q27+'Athletic Training Table'!Q27+'Starbucks BBC'!Q27+'Moes BBC'!Q27+'Grille Works BBC'!Q27+'Subway BBC'!Q27+'Market Pavillion'!Q27+'Chic Fil A BBC'!Q27+Panera!Q27+'Heritage Market'!Q27</f>
        <v>382489.80407882505</v>
      </c>
      <c r="R27" s="103">
        <f t="shared" si="7"/>
        <v>1.7397277021391471E-2</v>
      </c>
      <c r="S27" s="104">
        <f>'POD Breezeway'!S27+'Express GL'!S27+'Starbucks GL-SBX Truck'!S27+'Miro''s'!S27+'Faculty Club'!S27+'Almazar '!S27+'Burger King'!S27+Bustelo!S27+Chilis!S27+Einstein!S27+Jamba!S27+'Pollo Tropical'!S27+'Subway GC'!S27+'Sushi Maki'!S27+Panda!S27+'Starbucks Mango'!S27+'Taco Bell'!S27+'Chick-fil-A'!S27+Dunkin!S27+'Misha''s'!S27+Sergios!S27+'Moes PG5'!S27+'Papa Johns'!S27+Salad!S27+'Half Moon'!S27+'Athletic Training Table'!S27+'Starbucks BBC'!S27+'Moes BBC'!S27+'Grille Works BBC'!S27+'Subway BBC'!S27+'Market Pavillion'!S27+'Chic Fil A BBC'!S27+Panera!S27+'Heritage Market'!S27</f>
        <v>390139.60016040149</v>
      </c>
      <c r="T27" s="103">
        <f t="shared" si="8"/>
        <v>1.7481777746505785E-2</v>
      </c>
      <c r="U27" s="104">
        <f>'POD Breezeway'!U27+'Express GL'!U27+'Starbucks GL-SBX Truck'!U27+'Miro''s'!U27+'Faculty Club'!U27+'Almazar '!U27+'Burger King'!U27+Bustelo!U27+Chilis!U27+Einstein!U27+Jamba!U27+'Pollo Tropical'!U27+'Subway GC'!U27+'Sushi Maki'!U27+Panda!U27+'Starbucks Mango'!U27+'Taco Bell'!U27+'Chick-fil-A'!U27+Dunkin!U27+'Misha''s'!U27+Sergios!U27+'Moes PG5'!U27+'Papa Johns'!U27+Salad!U27+'Half Moon'!U27+'Athletic Training Table'!U27+'Starbucks BBC'!U27+'Moes BBC'!U27+'Grille Works BBC'!U27+'Subway BBC'!U27+'Market Pavillion'!U27+'Chic Fil A BBC'!U27+Panera!U27+'Heritage Market'!U27</f>
        <v>397942.3921636095</v>
      </c>
      <c r="V27" s="103">
        <f t="shared" si="9"/>
        <v>1.7566155910188595E-2</v>
      </c>
    </row>
    <row r="28" spans="1:22" ht="12.75" customHeight="1" x14ac:dyDescent="0.3">
      <c r="A28" s="26" t="s">
        <v>1</v>
      </c>
      <c r="B28" s="69"/>
      <c r="C28" s="105">
        <f>SUM(C19:C27)</f>
        <v>15914299.379999997</v>
      </c>
      <c r="D28" s="106">
        <f t="shared" si="0"/>
        <v>1</v>
      </c>
      <c r="E28" s="105">
        <f>SUM(E19:E27)</f>
        <v>19344582</v>
      </c>
      <c r="F28" s="106">
        <f t="shared" si="1"/>
        <v>1</v>
      </c>
      <c r="G28" s="105">
        <f>SUM(G19:G27)</f>
        <v>20412468.640000001</v>
      </c>
      <c r="H28" s="106">
        <f t="shared" si="2"/>
        <v>1</v>
      </c>
      <c r="I28" s="105">
        <f>SUM(I19:I27)</f>
        <v>20716986.7128</v>
      </c>
      <c r="J28" s="106">
        <f t="shared" si="3"/>
        <v>1</v>
      </c>
      <c r="K28" s="105">
        <f>SUM(K19:K27)</f>
        <v>20993831.234056003</v>
      </c>
      <c r="L28" s="106">
        <f t="shared" si="4"/>
        <v>1</v>
      </c>
      <c r="M28" s="105">
        <f>SUM(M19:M27)</f>
        <v>21340584.083607119</v>
      </c>
      <c r="N28" s="106">
        <f t="shared" si="5"/>
        <v>1</v>
      </c>
      <c r="O28" s="105">
        <f>SUM(O19:O27)</f>
        <v>21659867.322397962</v>
      </c>
      <c r="P28" s="106">
        <f t="shared" si="6"/>
        <v>1</v>
      </c>
      <c r="Q28" s="105">
        <f>SUM(Q19:Q27)</f>
        <v>21985613.243297812</v>
      </c>
      <c r="R28" s="106">
        <f t="shared" si="7"/>
        <v>1</v>
      </c>
      <c r="S28" s="105">
        <f>SUM(S19:S27)</f>
        <v>22316929.423175033</v>
      </c>
      <c r="T28" s="106">
        <f t="shared" si="8"/>
        <v>1</v>
      </c>
      <c r="U28" s="105">
        <f>SUM(U19:U27)</f>
        <v>22653925.776259214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102">
        <f>'POD Breezeway'!C31+'Express GL'!C31+'Starbucks GL-SBX Truck'!C31+'Miro''s'!C31+'Faculty Club'!C31+'Almazar '!C31+'Burger King'!C31+Bustelo!C31+Chilis!C31+Einstein!C31+Jamba!C31+'Pollo Tropical'!C31+'Subway GC'!C31+'Sushi Maki'!C31+Panda!C31+'Starbucks Mango'!C31+'Taco Bell'!C31+'Chick-fil-A'!C31+Dunkin!C31+'Misha''s'!C31+Sergios!C31+'Moes PG5'!C31+'Papa Johns'!C31+Salad!C31+'Half Moon'!C31+'Athletic Training Table'!C31+'Starbucks BBC'!C31+'Moes BBC'!C31+'Grille Works BBC'!C31+'Subway BBC'!C31+'Market Pavillion'!C31+'Chic Fil A BBC'!C31+Panera!C31+'Heritage Market'!C31</f>
        <v>4880702.41842</v>
      </c>
      <c r="D31" s="103">
        <f>IFERROR(C31/C$28,0)</f>
        <v>0.30668660315349683</v>
      </c>
      <c r="E31" s="102">
        <f>'POD Breezeway'!E31+'Express GL'!E31+'Starbucks GL-SBX Truck'!E31+'Miro''s'!E31+'Faculty Club'!E31+'Almazar '!E31+'Burger King'!E31+Bustelo!E31+Chilis!E31+Einstein!E31+Jamba!E31+'Pollo Tropical'!E31+'Subway GC'!E31+'Sushi Maki'!E31+Panda!E31+'Starbucks Mango'!E31+'Taco Bell'!E31+'Chick-fil-A'!E31+Dunkin!E31+'Misha''s'!E31+Sergios!E31+'Moes PG5'!E31+'Papa Johns'!E31+Salad!E31+'Half Moon'!E31+'Athletic Training Table'!E31+'Starbucks BBC'!E31+'Moes BBC'!E31+'Grille Works BBC'!E31+'Subway BBC'!E31+'Market Pavillion'!E31+'Chic Fil A BBC'!E31+Panera!E31+'Heritage Market'!E31</f>
        <v>6203742.9800000004</v>
      </c>
      <c r="F31" s="103">
        <f>IFERROR(E31/E$28,0)</f>
        <v>0.32069666741829833</v>
      </c>
      <c r="G31" s="102">
        <f>'POD Breezeway'!G31+'Express GL'!G31+'Starbucks GL-SBX Truck'!G31+'Miro''s'!G31+'Faculty Club'!G31+'Almazar '!G31+'Burger King'!G31+Bustelo!G31+Chilis!G31+Einstein!G31+Jamba!G31+'Pollo Tropical'!G31+'Subway GC'!G31+'Sushi Maki'!G31+Panda!G31+'Starbucks Mango'!G31+'Taco Bell'!G31+'Chick-fil-A'!G31+Dunkin!G31+'Misha''s'!G31+Sergios!G31+'Moes PG5'!G31+'Papa Johns'!G31+Salad!G31+'Half Moon'!G31+'Athletic Training Table'!G31+'Starbucks BBC'!G31+'Moes BBC'!G31+'Grille Works BBC'!G31+'Subway BBC'!G31+'Market Pavillion'!G31+'Chic Fil A BBC'!G31+Panera!G31+'Heritage Market'!G31</f>
        <v>6676317.0330000008</v>
      </c>
      <c r="H31" s="103">
        <f>IFERROR(G31/G$28,0)</f>
        <v>0.32707053471803893</v>
      </c>
      <c r="I31" s="102">
        <f>'POD Breezeway'!I31+'Express GL'!I31+'Starbucks GL-SBX Truck'!I31+'Miro''s'!I31+'Faculty Club'!I31+'Almazar '!I31+'Burger King'!I31+Bustelo!I31+Chilis!I31+Einstein!I31+Jamba!I31+'Pollo Tropical'!I31+'Subway GC'!I31+'Sushi Maki'!I31+Panda!I31+'Starbucks Mango'!I31+'Taco Bell'!I31+'Chick-fil-A'!I31+Dunkin!I31+'Misha''s'!I31+Sergios!I31+'Moes PG5'!I31+'Papa Johns'!I31+Salad!I31+'Half Moon'!I31+'Athletic Training Table'!I31+'Starbucks BBC'!I31+'Moes BBC'!I31+'Grille Works BBC'!I31+'Subway BBC'!I31+'Market Pavillion'!I31+'Chic Fil A BBC'!I31+Panera!I31+'Heritage Market'!I31</f>
        <v>6762490.1758740013</v>
      </c>
      <c r="J31" s="103">
        <f>IFERROR(I31/I$28,0)</f>
        <v>0.32642247975646932</v>
      </c>
      <c r="K31" s="102">
        <f>'POD Breezeway'!K31+'Express GL'!K31+'Starbucks GL-SBX Truck'!K31+'Miro''s'!K31+'Faculty Club'!K31+'Almazar '!K31+'Burger King'!K31+Bustelo!K31+Chilis!K31+Einstein!K31+Jamba!K31+'Pollo Tropical'!K31+'Subway GC'!K31+'Sushi Maki'!K31+Panda!K31+'Starbucks Mango'!K31+'Taco Bell'!K31+'Chick-fil-A'!K31+Dunkin!K31+'Misha''s'!K31+Sergios!K31+'Moes PG5'!K31+'Papa Johns'!K31+Salad!K31+'Half Moon'!K31+'Athletic Training Table'!K31+'Starbucks BBC'!K31+'Moes BBC'!K31+'Grille Works BBC'!K31+'Subway BBC'!K31+'Market Pavillion'!K31+'Chic Fil A BBC'!K31+Panera!K31+'Heritage Market'!K31</f>
        <v>6850121.5220087394</v>
      </c>
      <c r="L31" s="103">
        <f>IFERROR(K31/K$28,0)</f>
        <v>0.32629211150828602</v>
      </c>
      <c r="M31" s="102">
        <f>'POD Breezeway'!M31+'Express GL'!M31+'Starbucks GL-SBX Truck'!M31+'Miro''s'!M31+'Faculty Club'!M31+'Almazar '!M31+'Burger King'!M31+Bustelo!M31+Chilis!M31+Einstein!M31+Jamba!M31+'Pollo Tropical'!M31+'Subway GC'!M31+'Sushi Maki'!M31+Panda!M31+'Starbucks Mango'!M31+'Taco Bell'!M31+'Chick-fil-A'!M31+Dunkin!M31+'Misha''s'!M31+Sergios!M31+'Moes PG5'!M31+'Papa Johns'!M31+Salad!M31+'Half Moon'!M31+'Athletic Training Table'!M31+'Starbucks BBC'!M31+'Moes BBC'!M31+'Grille Works BBC'!M31+'Subway BBC'!M31+'Market Pavillion'!M31+'Chic Fil A BBC'!M31+Panera!M31+'Heritage Market'!M31</f>
        <v>6939851.8323320271</v>
      </c>
      <c r="N31" s="103">
        <f>IFERROR(M31/M$28,0)</f>
        <v>0.32519502770605563</v>
      </c>
      <c r="O31" s="102">
        <f>'POD Breezeway'!O31+'Express GL'!O31+'Starbucks GL-SBX Truck'!O31+'Miro''s'!O31+'Faculty Club'!O31+'Almazar '!O31+'Burger King'!O31+Bustelo!O31+Chilis!O31+Einstein!O31+Jamba!O31+'Pollo Tropical'!O31+'Subway GC'!O31+'Sushi Maki'!O31+Panda!O31+'Starbucks Mango'!O31+'Taco Bell'!O31+'Chick-fil-A'!O31+Dunkin!O31+'Misha''s'!O31+Sergios!O31+'Moes PG5'!O31+'Papa Johns'!O31+Salad!O31+'Half Moon'!O31+'Athletic Training Table'!O31+'Starbucks BBC'!O31+'Moes BBC'!O31+'Grille Works BBC'!O31+'Subway BBC'!O31+'Market Pavillion'!O31+'Chic Fil A BBC'!O31+Panera!O31+'Heritage Market'!O31</f>
        <v>7030130.8482275736</v>
      </c>
      <c r="P31" s="103">
        <f>IFERROR(O31/O$28,0)</f>
        <v>0.32456943265565991</v>
      </c>
      <c r="Q31" s="102">
        <f>'POD Breezeway'!Q31+'Express GL'!Q31+'Starbucks GL-SBX Truck'!Q31+'Miro''s'!Q31+'Faculty Club'!Q31+'Almazar '!Q31+'Burger King'!Q31+Bustelo!Q31+Chilis!Q31+Einstein!Q31+Jamba!Q31+'Pollo Tropical'!Q31+'Subway GC'!Q31+'Sushi Maki'!Q31+Panda!Q31+'Starbucks Mango'!Q31+'Taco Bell'!Q31+'Chick-fil-A'!Q31+Dunkin!Q31+'Misha''s'!Q31+Sergios!Q31+'Moes PG5'!Q31+'Papa Johns'!Q31+Salad!Q31+'Half Moon'!Q31+'Athletic Training Table'!Q31+'Starbucks BBC'!Q31+'Moes BBC'!Q31+'Grille Works BBC'!Q31+'Subway BBC'!Q31+'Market Pavillion'!Q31+'Chic Fil A BBC'!Q31+Panera!Q31+'Heritage Market'!Q31</f>
        <v>7122217.7233992554</v>
      </c>
      <c r="R31" s="103">
        <f>IFERROR(Q31/Q$28,0)</f>
        <v>0.32394901359280587</v>
      </c>
      <c r="S31" s="102">
        <f>'POD Breezeway'!S31+'Express GL'!S31+'Starbucks GL-SBX Truck'!S31+'Miro''s'!S31+'Faculty Club'!S31+'Almazar '!S31+'Burger King'!S31+Bustelo!S31+Chilis!S31+Einstein!S31+Jamba!S31+'Pollo Tropical'!S31+'Subway GC'!S31+'Sushi Maki'!S31+Panda!S31+'Starbucks Mango'!S31+'Taco Bell'!S31+'Chick-fil-A'!S31+Dunkin!S31+'Misha''s'!S31+Sergios!S31+'Moes PG5'!S31+'Papa Johns'!S31+Salad!S31+'Half Moon'!S31+'Athletic Training Table'!S31+'Starbucks BBC'!S31+'Moes BBC'!S31+'Grille Works BBC'!S31+'Subway BBC'!S31+'Market Pavillion'!S31+'Chic Fil A BBC'!S31+Panera!S31+'Heritage Market'!S31</f>
        <v>7216139.1627848474</v>
      </c>
      <c r="T31" s="103">
        <f>IFERROR(S31/S$28,0)</f>
        <v>0.3233482091533274</v>
      </c>
      <c r="U31" s="102">
        <f>'POD Breezeway'!U31+'Express GL'!U31+'Starbucks GL-SBX Truck'!U31+'Miro''s'!U31+'Faculty Club'!U31+'Almazar '!U31+'Burger King'!U31+Bustelo!U31+Chilis!U31+Einstein!U31+Jamba!U31+'Pollo Tropical'!U31+'Subway GC'!U31+'Sushi Maki'!U31+Panda!U31+'Starbucks Mango'!U31+'Taco Bell'!U31+'Chick-fil-A'!U31+Dunkin!U31+'Misha''s'!U31+Sergios!U31+'Moes PG5'!U31+'Papa Johns'!U31+Salad!U31+'Half Moon'!U31+'Athletic Training Table'!U31+'Starbucks BBC'!U31+'Moes BBC'!U31+'Grille Works BBC'!U31+'Subway BBC'!U31+'Market Pavillion'!U31+'Chic Fil A BBC'!U31+Panera!U31+'Heritage Market'!U31</f>
        <v>7310871.8611683063</v>
      </c>
      <c r="V31" s="103">
        <f>IFERROR(U31/U$28,0)</f>
        <v>0.3227198646880855</v>
      </c>
    </row>
    <row r="32" spans="1:22" ht="12.75" customHeight="1" x14ac:dyDescent="0.3">
      <c r="A32" s="70" t="s">
        <v>75</v>
      </c>
      <c r="B32" s="70"/>
      <c r="C32" s="102">
        <f>'POD Breezeway'!C32+'Express GL'!C32+'Starbucks GL-SBX Truck'!C32+'Miro''s'!C32+'Faculty Club'!C32+'Almazar '!C32+'Burger King'!C32+Bustelo!C32+Chilis!C32+Einstein!C32+Jamba!C32+'Pollo Tropical'!C32+'Subway GC'!C32+'Sushi Maki'!C32+Panda!C32+'Starbucks Mango'!C32+'Taco Bell'!C32+'Chick-fil-A'!C32+Dunkin!C32+'Misha''s'!C32+Sergios!C32+'Moes PG5'!C32+'Papa Johns'!C32+Salad!C32+'Half Moon'!C32+'Athletic Training Table'!C32+'Starbucks BBC'!C32+'Moes BBC'!C32+'Grille Works BBC'!C32+'Subway BBC'!C32+'Market Pavillion'!C32+'Chic Fil A BBC'!C32+Panera!C32+'Heritage Market'!C32</f>
        <v>0</v>
      </c>
      <c r="D32" s="103">
        <f>IFERROR(C32/C$28,0)</f>
        <v>0</v>
      </c>
      <c r="E32" s="102">
        <f>'POD Breezeway'!E32+'Express GL'!E32+'Starbucks GL-SBX Truck'!E32+'Miro''s'!E32+'Faculty Club'!E32+'Almazar '!E32+'Burger King'!E32+Bustelo!E32+Chilis!E32+Einstein!E32+Jamba!E32+'Pollo Tropical'!E32+'Subway GC'!E32+'Sushi Maki'!E32+Panda!E32+'Starbucks Mango'!E32+'Taco Bell'!E32+'Chick-fil-A'!E32+Dunkin!E32+'Misha''s'!E32+Sergios!E32+'Moes PG5'!E32+'Papa Johns'!E32+Salad!E32+'Half Moon'!E32+'Athletic Training Table'!E32+'Starbucks BBC'!E32+'Moes BBC'!E32+'Grille Works BBC'!E32+'Subway BBC'!E32+'Market Pavillion'!E32+'Chic Fil A BBC'!E32+Panera!E32+'Heritage Market'!E32</f>
        <v>0</v>
      </c>
      <c r="F32" s="103">
        <f>IFERROR(E32/E$28,0)</f>
        <v>0</v>
      </c>
      <c r="G32" s="102">
        <f>'POD Breezeway'!G32+'Express GL'!G32+'Starbucks GL-SBX Truck'!G32+'Miro''s'!G32+'Faculty Club'!G32+'Almazar '!G32+'Burger King'!G32+Bustelo!G32+Chilis!G32+Einstein!G32+Jamba!G32+'Pollo Tropical'!G32+'Subway GC'!G32+'Sushi Maki'!G32+Panda!G32+'Starbucks Mango'!G32+'Taco Bell'!G32+'Chick-fil-A'!G32+Dunkin!G32+'Misha''s'!G32+Sergios!G32+'Moes PG5'!G32+'Papa Johns'!G32+Salad!G32+'Half Moon'!G32+'Athletic Training Table'!G32+'Starbucks BBC'!G32+'Moes BBC'!G32+'Grille Works BBC'!G32+'Subway BBC'!G32+'Market Pavillion'!G32+'Chic Fil A BBC'!G32+Panera!G32+'Heritage Market'!G32</f>
        <v>0</v>
      </c>
      <c r="H32" s="103">
        <f>IFERROR(G32/G$28,0)</f>
        <v>0</v>
      </c>
      <c r="I32" s="102">
        <f>'POD Breezeway'!I32+'Express GL'!I32+'Starbucks GL-SBX Truck'!I32+'Miro''s'!I32+'Faculty Club'!I32+'Almazar '!I32+'Burger King'!I32+Bustelo!I32+Chilis!I32+Einstein!I32+Jamba!I32+'Pollo Tropical'!I32+'Subway GC'!I32+'Sushi Maki'!I32+Panda!I32+'Starbucks Mango'!I32+'Taco Bell'!I32+'Chick-fil-A'!I32+Dunkin!I32+'Misha''s'!I32+Sergios!I32+'Moes PG5'!I32+'Papa Johns'!I32+Salad!I32+'Half Moon'!I32+'Athletic Training Table'!I32+'Starbucks BBC'!I32+'Moes BBC'!I32+'Grille Works BBC'!I32+'Subway BBC'!I32+'Market Pavillion'!I32+'Chic Fil A BBC'!I32+Panera!I32+'Heritage Market'!I32</f>
        <v>0</v>
      </c>
      <c r="J32" s="103">
        <f>IFERROR(I32/I$28,0)</f>
        <v>0</v>
      </c>
      <c r="K32" s="102">
        <f>'POD Breezeway'!K32+'Express GL'!K32+'Starbucks GL-SBX Truck'!K32+'Miro''s'!K32+'Faculty Club'!K32+'Almazar '!K32+'Burger King'!K32+Bustelo!K32+Chilis!K32+Einstein!K32+Jamba!K32+'Pollo Tropical'!K32+'Subway GC'!K32+'Sushi Maki'!K32+Panda!K32+'Starbucks Mango'!K32+'Taco Bell'!K32+'Chick-fil-A'!K32+Dunkin!K32+'Misha''s'!K32+Sergios!K32+'Moes PG5'!K32+'Papa Johns'!K32+Salad!K32+'Half Moon'!K32+'Athletic Training Table'!K32+'Starbucks BBC'!K32+'Moes BBC'!K32+'Grille Works BBC'!K32+'Subway BBC'!K32+'Market Pavillion'!K32+'Chic Fil A BBC'!K32+Panera!K32+'Heritage Market'!K32</f>
        <v>0</v>
      </c>
      <c r="L32" s="103">
        <f>IFERROR(K32/K$28,0)</f>
        <v>0</v>
      </c>
      <c r="M32" s="102">
        <f>'POD Breezeway'!M32+'Express GL'!M32+'Starbucks GL-SBX Truck'!M32+'Miro''s'!M32+'Faculty Club'!M32+'Almazar '!M32+'Burger King'!M32+Bustelo!M32+Chilis!M32+Einstein!M32+Jamba!M32+'Pollo Tropical'!M32+'Subway GC'!M32+'Sushi Maki'!M32+Panda!M32+'Starbucks Mango'!M32+'Taco Bell'!M32+'Chick-fil-A'!M32+Dunkin!M32+'Misha''s'!M32+Sergios!M32+'Moes PG5'!M32+'Papa Johns'!M32+Salad!M32+'Half Moon'!M32+'Athletic Training Table'!M32+'Starbucks BBC'!M32+'Moes BBC'!M32+'Grille Works BBC'!M32+'Subway BBC'!M32+'Market Pavillion'!M32+'Chic Fil A BBC'!M32+Panera!M32+'Heritage Market'!M32</f>
        <v>0</v>
      </c>
      <c r="N32" s="103">
        <f>IFERROR(M32/M$28,0)</f>
        <v>0</v>
      </c>
      <c r="O32" s="102">
        <f>'POD Breezeway'!O32+'Express GL'!O32+'Starbucks GL-SBX Truck'!O32+'Miro''s'!O32+'Faculty Club'!O32+'Almazar '!O32+'Burger King'!O32+Bustelo!O32+Chilis!O32+Einstein!O32+Jamba!O32+'Pollo Tropical'!O32+'Subway GC'!O32+'Sushi Maki'!O32+Panda!O32+'Starbucks Mango'!O32+'Taco Bell'!O32+'Chick-fil-A'!O32+Dunkin!O32+'Misha''s'!O32+Sergios!O32+'Moes PG5'!O32+'Papa Johns'!O32+Salad!O32+'Half Moon'!O32+'Athletic Training Table'!O32+'Starbucks BBC'!O32+'Moes BBC'!O32+'Grille Works BBC'!O32+'Subway BBC'!O32+'Market Pavillion'!O32+'Chic Fil A BBC'!O32+Panera!O32+'Heritage Market'!O32</f>
        <v>0</v>
      </c>
      <c r="P32" s="103">
        <f>IFERROR(O32/O$28,0)</f>
        <v>0</v>
      </c>
      <c r="Q32" s="102">
        <f>'POD Breezeway'!Q32+'Express GL'!Q32+'Starbucks GL-SBX Truck'!Q32+'Miro''s'!Q32+'Faculty Club'!Q32+'Almazar '!Q32+'Burger King'!Q32+Bustelo!Q32+Chilis!Q32+Einstein!Q32+Jamba!Q32+'Pollo Tropical'!Q32+'Subway GC'!Q32+'Sushi Maki'!Q32+Panda!Q32+'Starbucks Mango'!Q32+'Taco Bell'!Q32+'Chick-fil-A'!Q32+Dunkin!Q32+'Misha''s'!Q32+Sergios!Q32+'Moes PG5'!Q32+'Papa Johns'!Q32+Salad!Q32+'Half Moon'!Q32+'Athletic Training Table'!Q32+'Starbucks BBC'!Q32+'Moes BBC'!Q32+'Grille Works BBC'!Q32+'Subway BBC'!Q32+'Market Pavillion'!Q32+'Chic Fil A BBC'!Q32+Panera!Q32+'Heritage Market'!Q32</f>
        <v>0</v>
      </c>
      <c r="R32" s="103">
        <f>IFERROR(Q32/Q$28,0)</f>
        <v>0</v>
      </c>
      <c r="S32" s="102">
        <f>'POD Breezeway'!S32+'Express GL'!S32+'Starbucks GL-SBX Truck'!S32+'Miro''s'!S32+'Faculty Club'!S32+'Almazar '!S32+'Burger King'!S32+Bustelo!S32+Chilis!S32+Einstein!S32+Jamba!S32+'Pollo Tropical'!S32+'Subway GC'!S32+'Sushi Maki'!S32+Panda!S32+'Starbucks Mango'!S32+'Taco Bell'!S32+'Chick-fil-A'!S32+Dunkin!S32+'Misha''s'!S32+Sergios!S32+'Moes PG5'!S32+'Papa Johns'!S32+Salad!S32+'Half Moon'!S32+'Athletic Training Table'!S32+'Starbucks BBC'!S32+'Moes BBC'!S32+'Grille Works BBC'!S32+'Subway BBC'!S32+'Market Pavillion'!S32+'Chic Fil A BBC'!S32+Panera!S32+'Heritage Market'!S32</f>
        <v>0</v>
      </c>
      <c r="T32" s="103">
        <f>IFERROR(S32/S$28,0)</f>
        <v>0</v>
      </c>
      <c r="U32" s="102">
        <f>'POD Breezeway'!U32+'Express GL'!U32+'Starbucks GL-SBX Truck'!U32+'Miro''s'!U32+'Faculty Club'!U32+'Almazar '!U32+'Burger King'!U32+Bustelo!U32+Chilis!U32+Einstein!U32+Jamba!U32+'Pollo Tropical'!U32+'Subway GC'!U32+'Sushi Maki'!U32+Panda!U32+'Starbucks Mango'!U32+'Taco Bell'!U32+'Chick-fil-A'!U32+Dunkin!U32+'Misha''s'!U32+Sergios!U32+'Moes PG5'!U32+'Papa Johns'!U32+Salad!U32+'Half Moon'!U32+'Athletic Training Table'!U32+'Starbucks BBC'!U32+'Moes BBC'!U32+'Grille Works BBC'!U32+'Subway BBC'!U32+'Market Pavillion'!U32+'Chic Fil A BBC'!U32+Panera!U32+'Heritage Market'!U32</f>
        <v>0</v>
      </c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4880702.41842</v>
      </c>
      <c r="D33" s="106">
        <f>IFERROR(C33/C$28,0)</f>
        <v>0.30668660315349683</v>
      </c>
      <c r="E33" s="105">
        <f>SUM(E31:E32)</f>
        <v>6203742.9800000004</v>
      </c>
      <c r="F33" s="106">
        <f>IFERROR(E33/E$28,0)</f>
        <v>0.32069666741829833</v>
      </c>
      <c r="G33" s="105">
        <f>SUM(G31:G32)</f>
        <v>6676317.0330000008</v>
      </c>
      <c r="H33" s="106">
        <f>IFERROR(G33/G$28,0)</f>
        <v>0.32707053471803893</v>
      </c>
      <c r="I33" s="105">
        <f>SUM(I31:I32)</f>
        <v>6762490.1758740013</v>
      </c>
      <c r="J33" s="106">
        <f>IFERROR(I33/I$28,0)</f>
        <v>0.32642247975646932</v>
      </c>
      <c r="K33" s="105">
        <f>SUM(K31:K32)</f>
        <v>6850121.5220087394</v>
      </c>
      <c r="L33" s="106">
        <f>IFERROR(K33/K$28,0)</f>
        <v>0.32629211150828602</v>
      </c>
      <c r="M33" s="105">
        <f>SUM(M31:M32)</f>
        <v>6939851.8323320271</v>
      </c>
      <c r="N33" s="106">
        <f>IFERROR(M33/M$28,0)</f>
        <v>0.32519502770605563</v>
      </c>
      <c r="O33" s="105">
        <f>SUM(O31:O32)</f>
        <v>7030130.8482275736</v>
      </c>
      <c r="P33" s="106">
        <f>IFERROR(O33/O$28,0)</f>
        <v>0.32456943265565991</v>
      </c>
      <c r="Q33" s="105">
        <f>SUM(Q31:Q32)</f>
        <v>7122217.7233992554</v>
      </c>
      <c r="R33" s="106">
        <f>IFERROR(Q33/Q$28,0)</f>
        <v>0.32394901359280587</v>
      </c>
      <c r="S33" s="105">
        <f>SUM(S31:S32)</f>
        <v>7216139.1627848474</v>
      </c>
      <c r="T33" s="106">
        <f>IFERROR(S33/S$28,0)</f>
        <v>0.3233482091533274</v>
      </c>
      <c r="U33" s="105">
        <f>SUM(U31:U32)</f>
        <v>7310871.8611683063</v>
      </c>
      <c r="V33" s="106">
        <f>IFERROR(U33/U$28,0)</f>
        <v>0.3227198646880855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02">
        <f>'POD Breezeway'!C36+'Express GL'!C36+'Starbucks GL-SBX Truck'!C36+'Miro''s'!C36+'Faculty Club'!C36+'Almazar '!C36+'Burger King'!C36+Bustelo!C36+Chilis!C36+Einstein!C36+Jamba!C36+'Pollo Tropical'!C36+'Subway GC'!C36+'Sushi Maki'!C36+Panda!C36+'Starbucks Mango'!C36+'Taco Bell'!C36+'Chick-fil-A'!C36+Dunkin!C36+'Misha''s'!C36+Sergios!C36+'Moes PG5'!C36+'Papa Johns'!C36+Salad!C36+'Half Moon'!C36+'Athletic Training Table'!C36+'Starbucks BBC'!C36+'Moes BBC'!C36+'Grille Works BBC'!C36+'Subway BBC'!C36+'Market Pavillion'!C36+'Chic Fil A BBC'!C36+Panera!C36+'Heritage Market'!C36</f>
        <v>384975</v>
      </c>
      <c r="D36" s="103">
        <f t="shared" ref="D36:D46" si="10">IFERROR(C36/C$28,0)</f>
        <v>2.4190508850412244E-2</v>
      </c>
      <c r="E36" s="102">
        <f>'POD Breezeway'!E36+'Express GL'!E36+'Starbucks GL-SBX Truck'!E36+'Miro''s'!E36+'Faculty Club'!E36+'Almazar '!E36+'Burger King'!E36+Bustelo!E36+Chilis!E36+Einstein!E36+Jamba!E36+'Pollo Tropical'!E36+'Subway GC'!E36+'Sushi Maki'!E36+Panda!E36+'Starbucks Mango'!E36+'Taco Bell'!E36+'Chick-fil-A'!E36+Dunkin!E36+'Misha''s'!E36+Sergios!E36+'Moes PG5'!E36+'Papa Johns'!E36+Salad!E36+'Half Moon'!E36+'Athletic Training Table'!E36+'Starbucks BBC'!E36+'Moes BBC'!E36+'Grille Works BBC'!E36+'Subway BBC'!E36+'Market Pavillion'!E36+'Chic Fil A BBC'!E36+Panera!E36+'Heritage Market'!E36</f>
        <v>506569.57785714278</v>
      </c>
      <c r="F36" s="103">
        <f t="shared" ref="F36:F46" si="11">IFERROR(E36/E$28,0)</f>
        <v>2.618663860801659E-2</v>
      </c>
      <c r="G36" s="102">
        <f>'POD Breezeway'!G36+'Express GL'!G36+'Starbucks GL-SBX Truck'!G36+'Miro''s'!G36+'Faculty Club'!G36+'Almazar '!G36+'Burger King'!G36+Bustelo!G36+Chilis!G36+Einstein!G36+Jamba!G36+'Pollo Tropical'!G36+'Subway GC'!G36+'Sushi Maki'!G36+Panda!G36+'Starbucks Mango'!G36+'Taco Bell'!G36+'Chick-fil-A'!G36+Dunkin!G36+'Misha''s'!G36+Sergios!G36+'Moes PG5'!G36+'Papa Johns'!G36+Salad!G36+'Half Moon'!G36+'Athletic Training Table'!G36+'Starbucks BBC'!G36+'Moes BBC'!G36+'Grille Works BBC'!G36+'Subway BBC'!G36+'Market Pavillion'!G36+'Chic Fil A BBC'!G36+Panera!G36+'Heritage Market'!G36</f>
        <v>630273.65357499989</v>
      </c>
      <c r="H36" s="103">
        <f t="shared" ref="H36:H46" si="12">IFERROR(G36/G$28,0)</f>
        <v>3.0876895131631658E-2</v>
      </c>
      <c r="I36" s="102">
        <f>'POD Breezeway'!I36+'Express GL'!I36+'Starbucks GL-SBX Truck'!I36+'Miro''s'!I36+'Faculty Club'!I36+'Almazar '!I36+'Burger King'!I36+Bustelo!I36+Chilis!I36+Einstein!I36+Jamba!I36+'Pollo Tropical'!I36+'Subway GC'!I36+'Sushi Maki'!I36+Panda!I36+'Starbucks Mango'!I36+'Taco Bell'!I36+'Chick-fil-A'!I36+Dunkin!I36+'Misha''s'!I36+Sergios!I36+'Moes PG5'!I36+'Papa Johns'!I36+Salad!I36+'Half Moon'!I36+'Athletic Training Table'!I36+'Starbucks BBC'!I36+'Moes BBC'!I36+'Grille Works BBC'!I36+'Subway BBC'!I36+'Market Pavillion'!I36+'Chic Fil A BBC'!I36+Panera!I36+'Heritage Market'!I36</f>
        <v>645504.73101837491</v>
      </c>
      <c r="J36" s="103">
        <f t="shared" ref="J36:J46" si="13">IFERROR(I36/I$28,0)</f>
        <v>3.1158234542842542E-2</v>
      </c>
      <c r="K36" s="102">
        <f>'POD Breezeway'!K36+'Express GL'!K36+'Starbucks GL-SBX Truck'!K36+'Miro''s'!K36+'Faculty Club'!K36+'Almazar '!K36+'Burger King'!K36+Bustelo!K36+Chilis!K36+Einstein!K36+Jamba!K36+'Pollo Tropical'!K36+'Subway GC'!K36+'Sushi Maki'!K36+Panda!K36+'Starbucks Mango'!K36+'Taco Bell'!K36+'Chick-fil-A'!K36+Dunkin!K36+'Misha''s'!K36+Sergios!K36+'Moes PG5'!K36+'Papa Johns'!K36+Salad!K36+'Half Moon'!K36+'Athletic Training Table'!K36+'Starbucks BBC'!K36+'Moes BBC'!K36+'Grille Works BBC'!K36+'Subway BBC'!K36+'Market Pavillion'!K36+'Chic Fil A BBC'!K36+Panera!K36+'Heritage Market'!K36</f>
        <v>661106.07011991425</v>
      </c>
      <c r="L36" s="103">
        <f t="shared" ref="L36:L46" si="14">IFERROR(K36/K$28,0)</f>
        <v>3.1490491790153764E-2</v>
      </c>
      <c r="M36" s="102">
        <f>'POD Breezeway'!M36+'Express GL'!M36+'Starbucks GL-SBX Truck'!M36+'Miro''s'!M36+'Faculty Club'!M36+'Almazar '!M36+'Burger King'!M36+Bustelo!M36+Chilis!M36+Einstein!M36+Jamba!M36+'Pollo Tropical'!M36+'Subway GC'!M36+'Sushi Maki'!M36+Panda!M36+'Starbucks Mango'!M36+'Taco Bell'!M36+'Chick-fil-A'!M36+Dunkin!M36+'Misha''s'!M36+Sergios!M36+'Moes PG5'!M36+'Papa Johns'!M36+Salad!M36+'Half Moon'!M36+'Athletic Training Table'!M36+'Starbucks BBC'!M36+'Moes BBC'!M36+'Grille Works BBC'!M36+'Subway BBC'!M36+'Market Pavillion'!M36+'Chic Fil A BBC'!M36+Panera!M36+'Heritage Market'!M36</f>
        <v>677086.71711551351</v>
      </c>
      <c r="N36" s="103">
        <f t="shared" ref="N36:N46" si="15">IFERROR(M36/M$28,0)</f>
        <v>3.1727656303260285E-2</v>
      </c>
      <c r="O36" s="102">
        <f>'POD Breezeway'!O36+'Express GL'!O36+'Starbucks GL-SBX Truck'!O36+'Miro''s'!O36+'Faculty Club'!O36+'Almazar '!O36+'Burger King'!O36+Bustelo!O36+Chilis!O36+Einstein!O36+Jamba!O36+'Pollo Tropical'!O36+'Subway GC'!O36+'Sushi Maki'!O36+Panda!O36+'Starbucks Mango'!O36+'Taco Bell'!O36+'Chick-fil-A'!O36+Dunkin!O36+'Misha''s'!O36+Sergios!O36+'Moes PG5'!O36+'Papa Johns'!O36+Salad!O36+'Half Moon'!O36+'Athletic Training Table'!O36+'Starbucks BBC'!O36+'Moes BBC'!O36+'Grille Works BBC'!O36+'Subway BBC'!O36+'Market Pavillion'!O36+'Chic Fil A BBC'!O36+Panera!O36+'Heritage Market'!O36</f>
        <v>693455.94019085495</v>
      </c>
      <c r="P36" s="103">
        <f t="shared" ref="P36:P46" si="16">IFERROR(O36/O$28,0)</f>
        <v>3.2015705815232227E-2</v>
      </c>
      <c r="Q36" s="102">
        <f>'POD Breezeway'!Q36+'Express GL'!Q36+'Starbucks GL-SBX Truck'!Q36+'Miro''s'!Q36+'Faculty Club'!Q36+'Almazar '!Q36+'Burger King'!Q36+Bustelo!Q36+Chilis!Q36+Einstein!Q36+Jamba!Q36+'Pollo Tropical'!Q36+'Subway GC'!Q36+'Sushi Maki'!Q36+Panda!Q36+'Starbucks Mango'!Q36+'Taco Bell'!Q36+'Chick-fil-A'!Q36+Dunkin!Q36+'Misha''s'!Q36+Sergios!Q36+'Moes PG5'!Q36+'Papa Johns'!Q36+Salad!Q36+'Half Moon'!Q36+'Athletic Training Table'!Q36+'Starbucks BBC'!Q36+'Moes BBC'!Q36+'Grille Works BBC'!Q36+'Subway BBC'!Q36+'Market Pavillion'!Q36+'Chic Fil A BBC'!Q36+Panera!Q36+'Heritage Market'!Q36</f>
        <v>710223.23494602903</v>
      </c>
      <c r="R36" s="103">
        <f t="shared" ref="R36:R46" si="17">IFERROR(Q36/Q$28,0)</f>
        <v>3.2303999305661239E-2</v>
      </c>
      <c r="S36" s="102">
        <f>'POD Breezeway'!S36+'Express GL'!S36+'Starbucks GL-SBX Truck'!S36+'Miro''s'!S36+'Faculty Club'!S36+'Almazar '!S36+'Burger King'!S36+Bustelo!S36+Chilis!S36+Einstein!S36+Jamba!S36+'Pollo Tropical'!S36+'Subway GC'!S36+'Sushi Maki'!S36+Panda!S36+'Starbucks Mango'!S36+'Taco Bell'!S36+'Chick-fil-A'!S36+Dunkin!S36+'Misha''s'!S36+Sergios!S36+'Moes PG5'!S36+'Papa Johns'!S36+Salad!S36+'Half Moon'!S36+'Athletic Training Table'!S36+'Starbucks BBC'!S36+'Moes BBC'!S36+'Grille Works BBC'!S36+'Subway BBC'!S36+'Market Pavillion'!S36+'Chic Fil A BBC'!S36+Panera!S36+'Heritage Market'!S36</f>
        <v>727398.32999509049</v>
      </c>
      <c r="T36" s="103">
        <f t="shared" ref="T36:T46" si="18">IFERROR(S36/S$28,0)</f>
        <v>3.2594014893452282E-2</v>
      </c>
      <c r="U36" s="102">
        <f>'POD Breezeway'!U36+'Express GL'!U36+'Starbucks GL-SBX Truck'!U36+'Miro''s'!U36+'Faculty Club'!U36+'Almazar '!U36+'Burger King'!U36+Bustelo!U36+Chilis!U36+Einstein!U36+Jamba!U36+'Pollo Tropical'!U36+'Subway GC'!U36+'Sushi Maki'!U36+Panda!U36+'Starbucks Mango'!U36+'Taco Bell'!U36+'Chick-fil-A'!U36+Dunkin!U36+'Misha''s'!U36+Sergios!U36+'Moes PG5'!U36+'Papa Johns'!U36+Salad!U36+'Half Moon'!U36+'Athletic Training Table'!U36+'Starbucks BBC'!U36+'Moes BBC'!U36+'Grille Works BBC'!U36+'Subway BBC'!U36+'Market Pavillion'!U36+'Chic Fil A BBC'!U36+Panera!U36+'Heritage Market'!U36</f>
        <v>744991.19270388666</v>
      </c>
      <c r="V36" s="103">
        <f t="shared" ref="V36:V46" si="19">IFERROR(U36/U$28,0)</f>
        <v>3.2885743515793632E-2</v>
      </c>
    </row>
    <row r="37" spans="1:22" ht="12.75" customHeight="1" x14ac:dyDescent="0.3">
      <c r="A37" s="38" t="s">
        <v>23</v>
      </c>
      <c r="B37" s="50"/>
      <c r="C37" s="102">
        <f>'POD Breezeway'!C37+'Express GL'!C37+'Starbucks GL-SBX Truck'!C37+'Miro''s'!C37+'Faculty Club'!C37+'Almazar '!C37+'Burger King'!C37+Bustelo!C37+Chilis!C37+Einstein!C37+Jamba!C37+'Pollo Tropical'!C37+'Subway GC'!C37+'Sushi Maki'!C37+Panda!C37+'Starbucks Mango'!C37+'Taco Bell'!C37+'Chick-fil-A'!C37+Dunkin!C37+'Misha''s'!C37+Sergios!C37+'Moes PG5'!C37+'Papa Johns'!C37+Salad!C37+'Half Moon'!C37+'Athletic Training Table'!C37+'Starbucks BBC'!C37+'Moes BBC'!C37+'Grille Works BBC'!C37+'Subway BBC'!C37+'Market Pavillion'!C37+'Chic Fil A BBC'!C37+Panera!C37+'Heritage Market'!C37</f>
        <v>2607435</v>
      </c>
      <c r="D37" s="103">
        <f t="shared" si="10"/>
        <v>0.16384227402915683</v>
      </c>
      <c r="E37" s="102">
        <f>'POD Breezeway'!E37+'Express GL'!E37+'Starbucks GL-SBX Truck'!E37+'Miro''s'!E37+'Faculty Club'!E37+'Almazar '!E37+'Burger King'!E37+Bustelo!E37+Chilis!E37+Einstein!E37+Jamba!E37+'Pollo Tropical'!E37+'Subway GC'!E37+'Sushi Maki'!E37+Panda!E37+'Starbucks Mango'!E37+'Taco Bell'!E37+'Chick-fil-A'!E37+Dunkin!E37+'Misha''s'!E37+Sergios!E37+'Moes PG5'!E37+'Papa Johns'!E37+Salad!E37+'Half Moon'!E37+'Athletic Training Table'!E37+'Starbucks BBC'!E37+'Moes BBC'!E37+'Grille Works BBC'!E37+'Subway BBC'!E37+'Market Pavillion'!E37+'Chic Fil A BBC'!E37+Panera!E37+'Heritage Market'!E37</f>
        <v>2601449.5111428578</v>
      </c>
      <c r="F37" s="103">
        <f t="shared" si="11"/>
        <v>0.1344794894582296</v>
      </c>
      <c r="G37" s="102">
        <f>'POD Breezeway'!G37+'Express GL'!G37+'Starbucks GL-SBX Truck'!G37+'Miro''s'!G37+'Faculty Club'!G37+'Almazar '!G37+'Burger King'!G37+Bustelo!G37+Chilis!G37+Einstein!G37+Jamba!G37+'Pollo Tropical'!G37+'Subway GC'!G37+'Sushi Maki'!G37+Panda!G37+'Starbucks Mango'!G37+'Taco Bell'!G37+'Chick-fil-A'!G37+Dunkin!G37+'Misha''s'!G37+Sergios!G37+'Moes PG5'!G37+'Papa Johns'!G37+Salad!G37+'Half Moon'!G37+'Athletic Training Table'!G37+'Starbucks BBC'!G37+'Moes BBC'!G37+'Grille Works BBC'!G37+'Subway BBC'!G37+'Market Pavillion'!G37+'Chic Fil A BBC'!G37+Panera!G37+'Heritage Market'!G37</f>
        <v>2770335.8770499998</v>
      </c>
      <c r="H37" s="103">
        <f t="shared" si="12"/>
        <v>0.13571782648676245</v>
      </c>
      <c r="I37" s="102">
        <f>'POD Breezeway'!I37+'Express GL'!I37+'Starbucks GL-SBX Truck'!I37+'Miro''s'!I37+'Faculty Club'!I37+'Almazar '!I37+'Burger King'!I37+Bustelo!I37+Chilis!I37+Einstein!I37+Jamba!I37+'Pollo Tropical'!I37+'Subway GC'!I37+'Sushi Maki'!I37+Panda!I37+'Starbucks Mango'!I37+'Taco Bell'!I37+'Chick-fil-A'!I37+Dunkin!I37+'Misha''s'!I37+Sergios!I37+'Moes PG5'!I37+'Papa Johns'!I37+Salad!I37+'Half Moon'!I37+'Athletic Training Table'!I37+'Starbucks BBC'!I37+'Moes BBC'!I37+'Grille Works BBC'!I37+'Subway BBC'!I37+'Market Pavillion'!I37+'Chic Fil A BBC'!I37+Panera!I37+'Heritage Market'!I37</f>
        <v>2858986.6251155999</v>
      </c>
      <c r="J37" s="103">
        <f t="shared" si="13"/>
        <v>0.13800204946548397</v>
      </c>
      <c r="K37" s="102">
        <f>'POD Breezeway'!K37+'Express GL'!K37+'Starbucks GL-SBX Truck'!K37+'Miro''s'!K37+'Faculty Club'!K37+'Almazar '!K37+'Burger King'!K37+Bustelo!K37+Chilis!K37+Einstein!K37+Jamba!K37+'Pollo Tropical'!K37+'Subway GC'!K37+'Sushi Maki'!K37+Panda!K37+'Starbucks Mango'!K37+'Taco Bell'!K37+'Chick-fil-A'!K37+Dunkin!K37+'Misha''s'!K37+Sergios!K37+'Moes PG5'!K37+'Papa Johns'!K37+Salad!K37+'Half Moon'!K37+'Athletic Training Table'!K37+'Starbucks BBC'!K37+'Moes BBC'!K37+'Grille Works BBC'!K37+'Subway BBC'!K37+'Market Pavillion'!K37+'Chic Fil A BBC'!K37+Panera!K37+'Heritage Market'!K37</f>
        <v>2930461.2907434897</v>
      </c>
      <c r="L37" s="103">
        <f t="shared" si="14"/>
        <v>0.13958677947213952</v>
      </c>
      <c r="M37" s="102">
        <f>'POD Breezeway'!M37+'Express GL'!M37+'Starbucks GL-SBX Truck'!M37+'Miro''s'!M37+'Faculty Club'!M37+'Almazar '!M37+'Burger King'!M37+Bustelo!M37+Chilis!M37+Einstein!M37+Jamba!M37+'Pollo Tropical'!M37+'Subway GC'!M37+'Sushi Maki'!M37+Panda!M37+'Starbucks Mango'!M37+'Taco Bell'!M37+'Chick-fil-A'!M37+Dunkin!M37+'Misha''s'!M37+Sergios!M37+'Moes PG5'!M37+'Papa Johns'!M37+Salad!M37+'Half Moon'!M37+'Athletic Training Table'!M37+'Starbucks BBC'!M37+'Moes BBC'!M37+'Grille Works BBC'!M37+'Subway BBC'!M37+'Market Pavillion'!M37+'Chic Fil A BBC'!M37+Panera!M37+'Heritage Market'!M37</f>
        <v>3003722.8230120763</v>
      </c>
      <c r="N37" s="103">
        <f t="shared" si="15"/>
        <v>0.14075166880363887</v>
      </c>
      <c r="O37" s="102">
        <f>'POD Breezeway'!O37+'Express GL'!O37+'Starbucks GL-SBX Truck'!O37+'Miro''s'!O37+'Faculty Club'!O37+'Almazar '!O37+'Burger King'!O37+Bustelo!O37+Chilis!O37+Einstein!O37+Jamba!O37+'Pollo Tropical'!O37+'Subway GC'!O37+'Sushi Maki'!O37+Panda!O37+'Starbucks Mango'!O37+'Taco Bell'!O37+'Chick-fil-A'!O37+Dunkin!O37+'Misha''s'!O37+Sergios!O37+'Moes PG5'!O37+'Papa Johns'!O37+Salad!O37+'Half Moon'!O37+'Athletic Training Table'!O37+'Starbucks BBC'!O37+'Moes BBC'!O37+'Grille Works BBC'!O37+'Subway BBC'!O37+'Market Pavillion'!O37+'Chic Fil A BBC'!O37+Panera!O37+'Heritage Market'!O37</f>
        <v>3078815.8935873783</v>
      </c>
      <c r="P37" s="103">
        <f t="shared" si="16"/>
        <v>0.14214380207230756</v>
      </c>
      <c r="Q37" s="102">
        <f>'POD Breezeway'!Q37+'Express GL'!Q37+'Starbucks GL-SBX Truck'!Q37+'Miro''s'!Q37+'Faculty Club'!Q37+'Almazar '!Q37+'Burger King'!Q37+Bustelo!Q37+Chilis!Q37+Einstein!Q37+Jamba!Q37+'Pollo Tropical'!Q37+'Subway GC'!Q37+'Sushi Maki'!Q37+Panda!Q37+'Starbucks Mango'!Q37+'Taco Bell'!Q37+'Chick-fil-A'!Q37+Dunkin!Q37+'Misha''s'!Q37+Sergios!Q37+'Moes PG5'!Q37+'Papa Johns'!Q37+Salad!Q37+'Half Moon'!Q37+'Athletic Training Table'!Q37+'Starbucks BBC'!Q37+'Moes BBC'!Q37+'Grille Works BBC'!Q37+'Subway BBC'!Q37+'Market Pavillion'!Q37+'Chic Fil A BBC'!Q37+Panera!Q37+'Heritage Market'!Q37</f>
        <v>3155786.2909270627</v>
      </c>
      <c r="R37" s="103">
        <f t="shared" si="17"/>
        <v>0.1435386976021279</v>
      </c>
      <c r="S37" s="102">
        <f>'POD Breezeway'!S37+'Express GL'!S37+'Starbucks GL-SBX Truck'!S37+'Miro''s'!S37+'Faculty Club'!S37+'Almazar '!S37+'Burger King'!S37+Bustelo!S37+Chilis!S37+Einstein!S37+Jamba!S37+'Pollo Tropical'!S37+'Subway GC'!S37+'Sushi Maki'!S37+Panda!S37+'Starbucks Mango'!S37+'Taco Bell'!S37+'Chick-fil-A'!S37+Dunkin!S37+'Misha''s'!S37+Sergios!S37+'Moes PG5'!S37+'Papa Johns'!S37+Salad!S37+'Half Moon'!S37+'Athletic Training Table'!S37+'Starbucks BBC'!S37+'Moes BBC'!S37+'Grille Works BBC'!S37+'Subway BBC'!S37+'Market Pavillion'!S37+'Chic Fil A BBC'!S37+Panera!S37+'Heritage Market'!S37</f>
        <v>3234680.9482002384</v>
      </c>
      <c r="T37" s="103">
        <f t="shared" si="18"/>
        <v>0.14494292144156631</v>
      </c>
      <c r="U37" s="102">
        <f>'POD Breezeway'!U37+'Express GL'!U37+'Starbucks GL-SBX Truck'!U37+'Miro''s'!U37+'Faculty Club'!U37+'Almazar '!U37+'Burger King'!U37+Bustelo!U37+Chilis!U37+Einstein!U37+Jamba!U37+'Pollo Tropical'!U37+'Subway GC'!U37+'Sushi Maki'!U37+Panda!U37+'Starbucks Mango'!U37+'Taco Bell'!U37+'Chick-fil-A'!U37+Dunkin!U37+'Misha''s'!U37+Sergios!U37+'Moes PG5'!U37+'Papa Johns'!U37+Salad!U37+'Half Moon'!U37+'Athletic Training Table'!U37+'Starbucks BBC'!U37+'Moes BBC'!U37+'Grille Works BBC'!U37+'Subway BBC'!U37+'Market Pavillion'!U37+'Chic Fil A BBC'!U37+Panera!U37+'Heritage Market'!U37</f>
        <v>3315547.9719052445</v>
      </c>
      <c r="V37" s="103">
        <f t="shared" si="19"/>
        <v>0.14635644190994312</v>
      </c>
    </row>
    <row r="38" spans="1:22" ht="12.75" customHeight="1" x14ac:dyDescent="0.3">
      <c r="A38" s="38" t="s">
        <v>24</v>
      </c>
      <c r="B38" s="50"/>
      <c r="C38" s="102">
        <f>'POD Breezeway'!C38+'Express GL'!C38+'Starbucks GL-SBX Truck'!C38+'Miro''s'!C38+'Faculty Club'!C38+'Almazar '!C38+'Burger King'!C38+Bustelo!C38+Chilis!C38+Einstein!C38+Jamba!C38+'Pollo Tropical'!C38+'Subway GC'!C38+'Sushi Maki'!C38+Panda!C38+'Starbucks Mango'!C38+'Taco Bell'!C38+'Chick-fil-A'!C38+Dunkin!C38+'Misha''s'!C38+Sergios!C38+'Moes PG5'!C38+'Papa Johns'!C38+Salad!C38+'Half Moon'!C38+'Athletic Training Table'!C38+'Starbucks BBC'!C38+'Moes BBC'!C38+'Grille Works BBC'!C38+'Subway BBC'!C38+'Market Pavillion'!C38+'Chic Fil A BBC'!C38+Panera!C38+'Heritage Market'!C38</f>
        <v>310886</v>
      </c>
      <c r="D38" s="103">
        <f t="shared" si="10"/>
        <v>1.9535010155125036E-2</v>
      </c>
      <c r="E38" s="102">
        <f>'POD Breezeway'!E38+'Express GL'!E38+'Starbucks GL-SBX Truck'!E38+'Miro''s'!E38+'Faculty Club'!E38+'Almazar '!E38+'Burger King'!E38+Bustelo!E38+Chilis!E38+Einstein!E38+Jamba!E38+'Pollo Tropical'!E38+'Subway GC'!E38+'Sushi Maki'!E38+Panda!E38+'Starbucks Mango'!E38+'Taco Bell'!E38+'Chick-fil-A'!E38+Dunkin!E38+'Misha''s'!E38+Sergios!E38+'Moes PG5'!E38+'Papa Johns'!E38+Salad!E38+'Half Moon'!E38+'Athletic Training Table'!E38+'Starbucks BBC'!E38+'Moes BBC'!E38+'Grille Works BBC'!E38+'Subway BBC'!E38+'Market Pavillion'!E38+'Chic Fil A BBC'!E38+Panera!E38+'Heritage Market'!E38</f>
        <v>498122.5405714286</v>
      </c>
      <c r="F38" s="103">
        <f t="shared" si="11"/>
        <v>2.5749976948141275E-2</v>
      </c>
      <c r="G38" s="102">
        <f>'POD Breezeway'!G38+'Express GL'!G38+'Starbucks GL-SBX Truck'!G38+'Miro''s'!G38+'Faculty Club'!G38+'Almazar '!G38+'Burger King'!G38+Bustelo!G38+Chilis!G38+Einstein!G38+Jamba!G38+'Pollo Tropical'!G38+'Subway GC'!G38+'Sushi Maki'!G38+Panda!G38+'Starbucks Mango'!G38+'Taco Bell'!G38+'Chick-fil-A'!G38+Dunkin!G38+'Misha''s'!G38+Sergios!G38+'Moes PG5'!G38+'Papa Johns'!G38+Salad!G38+'Half Moon'!G38+'Athletic Training Table'!G38+'Starbucks BBC'!G38+'Moes BBC'!G38+'Grille Works BBC'!G38+'Subway BBC'!G38+'Market Pavillion'!G38+'Chic Fil A BBC'!G38+Panera!G38+'Heritage Market'!G38</f>
        <v>576589.79955999996</v>
      </c>
      <c r="H38" s="103">
        <f t="shared" si="12"/>
        <v>2.8246941108833957E-2</v>
      </c>
      <c r="I38" s="102">
        <f>'POD Breezeway'!I38+'Express GL'!I38+'Starbucks GL-SBX Truck'!I38+'Miro''s'!I38+'Faculty Club'!I38+'Almazar '!I38+'Burger King'!I38+Bustelo!I38+Chilis!I38+Einstein!I38+Jamba!I38+'Pollo Tropical'!I38+'Subway GC'!I38+'Sushi Maki'!I38+Panda!I38+'Starbucks Mango'!I38+'Taco Bell'!I38+'Chick-fil-A'!I38+Dunkin!I38+'Misha''s'!I38+Sergios!I38+'Moes PG5'!I38+'Papa Johns'!I38+Salad!I38+'Half Moon'!I38+'Athletic Training Table'!I38+'Starbucks BBC'!I38+'Moes BBC'!I38+'Grille Works BBC'!I38+'Subway BBC'!I38+'Market Pavillion'!I38+'Chic Fil A BBC'!I38+Panera!I38+'Heritage Market'!I38</f>
        <v>595040.67314592004</v>
      </c>
      <c r="J38" s="103">
        <f t="shared" si="13"/>
        <v>2.8722356267104902E-2</v>
      </c>
      <c r="K38" s="102">
        <f>'POD Breezeway'!K38+'Express GL'!K38+'Starbucks GL-SBX Truck'!K38+'Miro''s'!K38+'Faculty Club'!K38+'Almazar '!K38+'Burger King'!K38+Bustelo!K38+Chilis!K38+Einstein!K38+Jamba!K38+'Pollo Tropical'!K38+'Subway GC'!K38+'Sushi Maki'!K38+Panda!K38+'Starbucks Mango'!K38+'Taco Bell'!K38+'Chick-fil-A'!K38+Dunkin!K38+'Misha''s'!K38+Sergios!K38+'Moes PG5'!K38+'Papa Johns'!K38+Salad!K38+'Half Moon'!K38+'Athletic Training Table'!K38+'Starbucks BBC'!K38+'Moes BBC'!K38+'Grille Works BBC'!K38+'Subway BBC'!K38+'Market Pavillion'!K38+'Chic Fil A BBC'!K38+Panera!K38+'Heritage Market'!K38</f>
        <v>609916.68997456797</v>
      </c>
      <c r="L38" s="103">
        <f t="shared" si="14"/>
        <v>2.9052186005247418E-2</v>
      </c>
      <c r="M38" s="102">
        <f>'POD Breezeway'!M38+'Express GL'!M38+'Starbucks GL-SBX Truck'!M38+'Miro''s'!M38+'Faculty Club'!M38+'Almazar '!M38+'Burger King'!M38+Bustelo!M38+Chilis!M38+Einstein!M38+Jamba!M38+'Pollo Tropical'!M38+'Subway GC'!M38+'Sushi Maki'!M38+Panda!M38+'Starbucks Mango'!M38+'Taco Bell'!M38+'Chick-fil-A'!M38+Dunkin!M38+'Misha''s'!M38+Sergios!M38+'Moes PG5'!M38+'Papa Johns'!M38+Salad!M38+'Half Moon'!M38+'Athletic Training Table'!M38+'Starbucks BBC'!M38+'Moes BBC'!M38+'Grille Works BBC'!M38+'Subway BBC'!M38+'Market Pavillion'!M38+'Chic Fil A BBC'!M38+Panera!M38+'Heritage Market'!M38</f>
        <v>625164.60722393205</v>
      </c>
      <c r="N38" s="103">
        <f t="shared" si="15"/>
        <v>2.9294634334969094E-2</v>
      </c>
      <c r="O38" s="102">
        <f>'POD Breezeway'!O38+'Express GL'!O38+'Starbucks GL-SBX Truck'!O38+'Miro''s'!O38+'Faculty Club'!O38+'Almazar '!O38+'Burger King'!O38+Bustelo!O38+Chilis!O38+Einstein!O38+Jamba!O38+'Pollo Tropical'!O38+'Subway GC'!O38+'Sushi Maki'!O38+Panda!O38+'Starbucks Mango'!O38+'Taco Bell'!O38+'Chick-fil-A'!O38+Dunkin!O38+'Misha''s'!O38+Sergios!O38+'Moes PG5'!O38+'Papa Johns'!O38+Salad!O38+'Half Moon'!O38+'Athletic Training Table'!O38+'Starbucks BBC'!O38+'Moes BBC'!O38+'Grille Works BBC'!O38+'Subway BBC'!O38+'Market Pavillion'!O38+'Chic Fil A BBC'!O38+Panera!O38+'Heritage Market'!O38</f>
        <v>640793.72240453027</v>
      </c>
      <c r="P38" s="103">
        <f t="shared" si="16"/>
        <v>2.9584378928392625E-2</v>
      </c>
      <c r="Q38" s="102">
        <f>'POD Breezeway'!Q38+'Express GL'!Q38+'Starbucks GL-SBX Truck'!Q38+'Miro''s'!Q38+'Faculty Club'!Q38+'Almazar '!Q38+'Burger King'!Q38+Bustelo!Q38+Chilis!Q38+Einstein!Q38+Jamba!Q38+'Pollo Tropical'!Q38+'Subway GC'!Q38+'Sushi Maki'!Q38+Panda!Q38+'Starbucks Mango'!Q38+'Taco Bell'!Q38+'Chick-fil-A'!Q38+Dunkin!Q38+'Misha''s'!Q38+Sergios!Q38+'Moes PG5'!Q38+'Papa Johns'!Q38+Salad!Q38+'Half Moon'!Q38+'Athletic Training Table'!Q38+'Starbucks BBC'!Q38+'Moes BBC'!Q38+'Grille Works BBC'!Q38+'Subway BBC'!Q38+'Market Pavillion'!Q38+'Chic Fil A BBC'!Q38+Panera!Q38+'Heritage Market'!Q38</f>
        <v>656813.56546464353</v>
      </c>
      <c r="R38" s="103">
        <f t="shared" si="17"/>
        <v>2.9874698431023722E-2</v>
      </c>
      <c r="S38" s="102">
        <f>'POD Breezeway'!S38+'Express GL'!S38+'Starbucks GL-SBX Truck'!S38+'Miro''s'!S38+'Faculty Club'!S38+'Almazar '!S38+'Burger King'!S38+Bustelo!S38+Chilis!S38+Einstein!S38+Jamba!S38+'Pollo Tropical'!S38+'Subway GC'!S38+'Sushi Maki'!S38+Panda!S38+'Starbucks Mango'!S38+'Taco Bell'!S38+'Chick-fil-A'!S38+Dunkin!S38+'Misha''s'!S38+Sergios!S38+'Moes PG5'!S38+'Papa Johns'!S38+Salad!S38+'Half Moon'!S38+'Athletic Training Table'!S38+'Starbucks BBC'!S38+'Moes BBC'!S38+'Grille Works BBC'!S38+'Subway BBC'!S38+'Market Pavillion'!S38+'Chic Fil A BBC'!S38+Panera!S38+'Heritage Market'!S38</f>
        <v>673233.90460125962</v>
      </c>
      <c r="T38" s="103">
        <f t="shared" si="18"/>
        <v>3.016695943404021E-2</v>
      </c>
      <c r="U38" s="102">
        <f>'POD Breezeway'!U38+'Express GL'!U38+'Starbucks GL-SBX Truck'!U38+'Miro''s'!U38+'Faculty Club'!U38+'Almazar '!U38+'Burger King'!U38+Bustelo!U38+Chilis!U38+Einstein!U38+Jamba!U38+'Pollo Tropical'!U38+'Subway GC'!U38+'Sushi Maki'!U38+Panda!U38+'Starbucks Mango'!U38+'Taco Bell'!U38+'Chick-fil-A'!U38+Dunkin!U38+'Misha''s'!U38+Sergios!U38+'Moes PG5'!U38+'Papa Johns'!U38+Salad!U38+'Half Moon'!U38+'Athletic Training Table'!U38+'Starbucks BBC'!U38+'Moes BBC'!U38+'Grille Works BBC'!U38+'Subway BBC'!U38+'Market Pavillion'!U38+'Chic Fil A BBC'!U38+Panera!U38+'Heritage Market'!U38</f>
        <v>690064.75221629103</v>
      </c>
      <c r="V38" s="103">
        <f t="shared" si="19"/>
        <v>3.0461155343744561E-2</v>
      </c>
    </row>
    <row r="39" spans="1:22" ht="12.75" customHeight="1" x14ac:dyDescent="0.3">
      <c r="A39" s="38" t="s">
        <v>28</v>
      </c>
      <c r="B39" s="50"/>
      <c r="C39" s="102">
        <f>'POD Breezeway'!C39+'Express GL'!C39+'Starbucks GL-SBX Truck'!C39+'Miro''s'!C39+'Faculty Club'!C39+'Almazar '!C39+'Burger King'!C39+Bustelo!C39+Chilis!C39+Einstein!C39+Jamba!C39+'Pollo Tropical'!C39+'Subway GC'!C39+'Sushi Maki'!C39+Panda!C39+'Starbucks Mango'!C39+'Taco Bell'!C39+'Chick-fil-A'!C39+Dunkin!C39+'Misha''s'!C39+Sergios!C39+'Moes PG5'!C39+'Papa Johns'!C39+Salad!C39+'Half Moon'!C39+'Athletic Training Table'!C39+'Starbucks BBC'!C39+'Moes BBC'!C39+'Grille Works BBC'!C39+'Subway BBC'!C39+'Market Pavillion'!C39+'Chic Fil A BBC'!C39+Panera!C39+'Heritage Market'!C39</f>
        <v>1069233</v>
      </c>
      <c r="D39" s="103">
        <f t="shared" si="10"/>
        <v>6.7186935124755723E-2</v>
      </c>
      <c r="E39" s="102">
        <f>'POD Breezeway'!E39+'Express GL'!E39+'Starbucks GL-SBX Truck'!E39+'Miro''s'!E39+'Faculty Club'!E39+'Almazar '!E39+'Burger King'!E39+Bustelo!E39+Chilis!E39+Einstein!E39+Jamba!E39+'Pollo Tropical'!E39+'Subway GC'!E39+'Sushi Maki'!E39+Panda!E39+'Starbucks Mango'!E39+'Taco Bell'!E39+'Chick-fil-A'!E39+Dunkin!E39+'Misha''s'!E39+Sergios!E39+'Moes PG5'!E39+'Papa Johns'!E39+Salad!E39+'Half Moon'!E39+'Athletic Training Table'!E39+'Starbucks BBC'!E39+'Moes BBC'!E39+'Grille Works BBC'!E39+'Subway BBC'!E39+'Market Pavillion'!E39+'Chic Fil A BBC'!E39+Panera!E39+'Heritage Market'!E39</f>
        <v>1100728.6102857145</v>
      </c>
      <c r="F39" s="103">
        <f t="shared" si="11"/>
        <v>5.6901131814877909E-2</v>
      </c>
      <c r="G39" s="102">
        <f>'POD Breezeway'!G39+'Express GL'!G39+'Starbucks GL-SBX Truck'!G39+'Miro''s'!G39+'Faculty Club'!G39+'Almazar '!G39+'Burger King'!G39+Bustelo!G39+Chilis!G39+Einstein!G39+Jamba!G39+'Pollo Tropical'!G39+'Subway GC'!G39+'Sushi Maki'!G39+Panda!G39+'Starbucks Mango'!G39+'Taco Bell'!G39+'Chick-fil-A'!G39+Dunkin!G39+'Misha''s'!G39+Sergios!G39+'Moes PG5'!G39+'Papa Johns'!G39+Salad!G39+'Half Moon'!G39+'Athletic Training Table'!G39+'Starbucks BBC'!G39+'Moes BBC'!G39+'Grille Works BBC'!G39+'Subway BBC'!G39+'Market Pavillion'!G39+'Chic Fil A BBC'!G39+Panera!G39+'Heritage Market'!G39</f>
        <v>1077203.36944</v>
      </c>
      <c r="H39" s="103">
        <f t="shared" si="12"/>
        <v>5.2771832179530048E-2</v>
      </c>
      <c r="I39" s="102">
        <f>'POD Breezeway'!I39+'Express GL'!I39+'Starbucks GL-SBX Truck'!I39+'Miro''s'!I39+'Faculty Club'!I39+'Almazar '!I39+'Burger King'!I39+Bustelo!I39+Chilis!I39+Einstein!I39+Jamba!I39+'Pollo Tropical'!I39+'Subway GC'!I39+'Sushi Maki'!I39+Panda!I39+'Starbucks Mango'!I39+'Taco Bell'!I39+'Chick-fil-A'!I39+Dunkin!I39+'Misha''s'!I39+Sergios!I39+'Moes PG5'!I39+'Papa Johns'!I39+Salad!I39+'Half Moon'!I39+'Athletic Training Table'!I39+'Starbucks BBC'!I39+'Moes BBC'!I39+'Grille Works BBC'!I39+'Subway BBC'!I39+'Market Pavillion'!I39+'Chic Fil A BBC'!I39+Panera!I39+'Heritage Market'!I39</f>
        <v>1111673.8772620799</v>
      </c>
      <c r="J39" s="103">
        <f t="shared" si="13"/>
        <v>5.3660017871963575E-2</v>
      </c>
      <c r="K39" s="102">
        <f>'POD Breezeway'!K39+'Express GL'!K39+'Starbucks GL-SBX Truck'!K39+'Miro''s'!K39+'Faculty Club'!K39+'Almazar '!K39+'Burger King'!K39+Bustelo!K39+Chilis!K39+Einstein!K39+Jamba!K39+'Pollo Tropical'!K39+'Subway GC'!K39+'Sushi Maki'!K39+Panda!K39+'Starbucks Mango'!K39+'Taco Bell'!K39+'Chick-fil-A'!K39+Dunkin!K39+'Misha''s'!K39+Sergios!K39+'Moes PG5'!K39+'Papa Johns'!K39+Salad!K39+'Half Moon'!K39+'Athletic Training Table'!K39+'Starbucks BBC'!K39+'Moes BBC'!K39+'Grille Works BBC'!K39+'Subway BBC'!K39+'Market Pavillion'!K39+'Chic Fil A BBC'!K39+Panera!K39+'Heritage Market'!K39</f>
        <v>1139465.7241936319</v>
      </c>
      <c r="L39" s="103">
        <f t="shared" si="14"/>
        <v>5.4276216260384189E-2</v>
      </c>
      <c r="M39" s="102">
        <f>'POD Breezeway'!M39+'Express GL'!M39+'Starbucks GL-SBX Truck'!M39+'Miro''s'!M39+'Faculty Club'!M39+'Almazar '!M39+'Burger King'!M39+Bustelo!M39+Chilis!M39+Einstein!M39+Jamba!M39+'Pollo Tropical'!M39+'Subway GC'!M39+'Sushi Maki'!M39+Panda!M39+'Starbucks Mango'!M39+'Taco Bell'!M39+'Chick-fil-A'!M39+Dunkin!M39+'Misha''s'!M39+Sergios!M39+'Moes PG5'!M39+'Papa Johns'!M39+Salad!M39+'Half Moon'!M39+'Athletic Training Table'!M39+'Starbucks BBC'!M39+'Moes BBC'!M39+'Grille Works BBC'!M39+'Subway BBC'!M39+'Market Pavillion'!M39+'Chic Fil A BBC'!M39+Panera!M39+'Heritage Market'!M39</f>
        <v>1167952.3672984724</v>
      </c>
      <c r="N39" s="103">
        <f t="shared" si="15"/>
        <v>5.4729165927358152E-2</v>
      </c>
      <c r="O39" s="102">
        <f>'POD Breezeway'!O39+'Express GL'!O39+'Starbucks GL-SBX Truck'!O39+'Miro''s'!O39+'Faculty Club'!O39+'Almazar '!O39+'Burger King'!O39+Bustelo!O39+Chilis!O39+Einstein!O39+Jamba!O39+'Pollo Tropical'!O39+'Subway GC'!O39+'Sushi Maki'!O39+Panda!O39+'Starbucks Mango'!O39+'Taco Bell'!O39+'Chick-fil-A'!O39+Dunkin!O39+'Misha''s'!O39+Sergios!O39+'Moes PG5'!O39+'Papa Johns'!O39+Salad!O39+'Half Moon'!O39+'Athletic Training Table'!O39+'Starbucks BBC'!O39+'Moes BBC'!O39+'Grille Works BBC'!O39+'Subway BBC'!O39+'Market Pavillion'!O39+'Chic Fil A BBC'!O39+Panera!O39+'Heritage Market'!O39</f>
        <v>1197151.1764809345</v>
      </c>
      <c r="P39" s="103">
        <f t="shared" si="16"/>
        <v>5.5270475975768715E-2</v>
      </c>
      <c r="Q39" s="102">
        <f>'POD Breezeway'!Q39+'Express GL'!Q39+'Starbucks GL-SBX Truck'!Q39+'Miro''s'!Q39+'Faculty Club'!Q39+'Almazar '!Q39+'Burger King'!Q39+Bustelo!Q39+Chilis!Q39+Einstein!Q39+Jamba!Q39+'Pollo Tropical'!Q39+'Subway GC'!Q39+'Sushi Maki'!Q39+Panda!Q39+'Starbucks Mango'!Q39+'Taco Bell'!Q39+'Chick-fil-A'!Q39+Dunkin!Q39+'Misha''s'!Q39+Sergios!Q39+'Moes PG5'!Q39+'Papa Johns'!Q39+Salad!Q39+'Half Moon'!Q39+'Athletic Training Table'!Q39+'Starbucks BBC'!Q39+'Moes BBC'!Q39+'Grille Works BBC'!Q39+'Subway BBC'!Q39+'Market Pavillion'!Q39+'Chic Fil A BBC'!Q39+Panera!Q39+'Heritage Market'!Q39</f>
        <v>1227079.9558929577</v>
      </c>
      <c r="R39" s="103">
        <f t="shared" si="17"/>
        <v>5.581286008781338E-2</v>
      </c>
      <c r="S39" s="102">
        <f>'POD Breezeway'!S39+'Express GL'!S39+'Starbucks GL-SBX Truck'!S39+'Miro''s'!S39+'Faculty Club'!S39+'Almazar '!S39+'Burger King'!S39+Bustelo!S39+Chilis!S39+Einstein!S39+Jamba!S39+'Pollo Tropical'!S39+'Subway GC'!S39+'Sushi Maki'!S39+Panda!S39+'Starbucks Mango'!S39+'Taco Bell'!S39+'Chick-fil-A'!S39+Dunkin!S39+'Misha''s'!S39+Sergios!S39+'Moes PG5'!S39+'Papa Johns'!S39+Salad!S39+'Half Moon'!S39+'Athletic Training Table'!S39+'Starbucks BBC'!S39+'Moes BBC'!S39+'Grille Works BBC'!S39+'Subway BBC'!S39+'Market Pavillion'!S39+'Chic Fil A BBC'!S39+Panera!S39+'Heritage Market'!S39</f>
        <v>1257756.9547902816</v>
      </c>
      <c r="T39" s="103">
        <f t="shared" si="18"/>
        <v>5.6358871372517889E-2</v>
      </c>
      <c r="U39" s="102">
        <f>'POD Breezeway'!U39+'Express GL'!U39+'Starbucks GL-SBX Truck'!U39+'Miro''s'!U39+'Faculty Club'!U39+'Almazar '!U39+'Burger King'!U39+Bustelo!U39+Chilis!U39+Einstein!U39+Jamba!U39+'Pollo Tropical'!U39+'Subway GC'!U39+'Sushi Maki'!U39+Panda!U39+'Starbucks Mango'!U39+'Taco Bell'!U39+'Chick-fil-A'!U39+Dunkin!U39+'Misha''s'!U39+Sergios!U39+'Moes PG5'!U39+'Papa Johns'!U39+Salad!U39+'Half Moon'!U39+'Athletic Training Table'!U39+'Starbucks BBC'!U39+'Moes BBC'!U39+'Grille Works BBC'!U39+'Subway BBC'!U39+'Market Pavillion'!U39+'Chic Fil A BBC'!U39+Panera!U39+'Heritage Market'!U39</f>
        <v>1289200.8786600381</v>
      </c>
      <c r="V39" s="103">
        <f t="shared" si="19"/>
        <v>5.6908497511327177E-2</v>
      </c>
    </row>
    <row r="40" spans="1:22" ht="12.75" customHeight="1" x14ac:dyDescent="0.3">
      <c r="A40" s="38" t="s">
        <v>25</v>
      </c>
      <c r="B40" s="50"/>
      <c r="C40" s="102">
        <f>'POD Breezeway'!C40+'Express GL'!C40+'Starbucks GL-SBX Truck'!C40+'Miro''s'!C40+'Faculty Club'!C40+'Almazar '!C40+'Burger King'!C40+Bustelo!C40+Chilis!C40+Einstein!C40+Jamba!C40+'Pollo Tropical'!C40+'Subway GC'!C40+'Sushi Maki'!C40+Panda!C40+'Starbucks Mango'!C40+'Taco Bell'!C40+'Chick-fil-A'!C40+Dunkin!C40+'Misha''s'!C40+Sergios!C40+'Moes PG5'!C40+'Papa Johns'!C40+Salad!C40+'Half Moon'!C40+'Athletic Training Table'!C40+'Starbucks BBC'!C40+'Moes BBC'!C40+'Grille Works BBC'!C40+'Subway BBC'!C40+'Market Pavillion'!C40+'Chic Fil A BBC'!C40+Panera!C40+'Heritage Market'!C40</f>
        <v>47736.899999999994</v>
      </c>
      <c r="D40" s="103">
        <f t="shared" si="10"/>
        <v>2.9996230974511178E-3</v>
      </c>
      <c r="E40" s="102">
        <f>'POD Breezeway'!E40+'Express GL'!E40+'Starbucks GL-SBX Truck'!E40+'Miro''s'!E40+'Faculty Club'!E40+'Almazar '!E40+'Burger King'!E40+Bustelo!E40+Chilis!E40+Einstein!E40+Jamba!E40+'Pollo Tropical'!E40+'Subway GC'!E40+'Sushi Maki'!E40+Panda!E40+'Starbucks Mango'!E40+'Taco Bell'!E40+'Chick-fil-A'!E40+Dunkin!E40+'Misha''s'!E40+Sergios!E40+'Moes PG5'!E40+'Papa Johns'!E40+Salad!E40+'Half Moon'!E40+'Athletic Training Table'!E40+'Starbucks BBC'!E40+'Moes BBC'!E40+'Grille Works BBC'!E40+'Subway BBC'!E40+'Market Pavillion'!E40+'Chic Fil A BBC'!E40+Panera!E40+'Heritage Market'!E40</f>
        <v>62814.627654285716</v>
      </c>
      <c r="F40" s="103">
        <f t="shared" si="11"/>
        <v>3.2471431873940578E-3</v>
      </c>
      <c r="G40" s="102">
        <f>'POD Breezeway'!G40+'Express GL'!G40+'Starbucks GL-SBX Truck'!G40+'Miro''s'!G40+'Faculty Club'!G40+'Almazar '!G40+'Burger King'!G40+Bustelo!G40+Chilis!G40+Einstein!G40+Jamba!G40+'Pollo Tropical'!G40+'Subway GC'!G40+'Sushi Maki'!G40+Panda!G40+'Starbucks Mango'!G40+'Taco Bell'!G40+'Chick-fil-A'!G40+Dunkin!G40+'Misha''s'!G40+Sergios!G40+'Moes PG5'!G40+'Papa Johns'!G40+Salad!G40+'Half Moon'!G40+'Athletic Training Table'!G40+'Starbucks BBC'!G40+'Moes BBC'!G40+'Grille Works BBC'!G40+'Subway BBC'!G40+'Market Pavillion'!G40+'Chic Fil A BBC'!G40+Panera!G40+'Heritage Market'!G40</f>
        <v>78153.9330433</v>
      </c>
      <c r="H40" s="103">
        <f t="shared" si="12"/>
        <v>3.8287349963223262E-3</v>
      </c>
      <c r="I40" s="102">
        <f>'POD Breezeway'!I40+'Express GL'!I40+'Starbucks GL-SBX Truck'!I40+'Miro''s'!I40+'Faculty Club'!I40+'Almazar '!I40+'Burger King'!I40+Bustelo!I40+Chilis!I40+Einstein!I40+Jamba!I40+'Pollo Tropical'!I40+'Subway GC'!I40+'Sushi Maki'!I40+Panda!I40+'Starbucks Mango'!I40+'Taco Bell'!I40+'Chick-fil-A'!I40+Dunkin!I40+'Misha''s'!I40+Sergios!I40+'Moes PG5'!I40+'Papa Johns'!I40+Salad!I40+'Half Moon'!I40+'Athletic Training Table'!I40+'Starbucks BBC'!I40+'Moes BBC'!I40+'Grille Works BBC'!I40+'Subway BBC'!I40+'Market Pavillion'!I40+'Chic Fil A BBC'!I40+Panera!I40+'Heritage Market'!I40</f>
        <v>80042.586646278476</v>
      </c>
      <c r="J40" s="103">
        <f t="shared" si="13"/>
        <v>3.8636210833124743E-3</v>
      </c>
      <c r="K40" s="102">
        <f>'POD Breezeway'!K40+'Express GL'!K40+'Starbucks GL-SBX Truck'!K40+'Miro''s'!K40+'Faculty Club'!K40+'Almazar '!K40+'Burger King'!K40+Bustelo!K40+Chilis!K40+Einstein!K40+Jamba!K40+'Pollo Tropical'!K40+'Subway GC'!K40+'Sushi Maki'!K40+Panda!K40+'Starbucks Mango'!K40+'Taco Bell'!K40+'Chick-fil-A'!K40+Dunkin!K40+'Misha''s'!K40+Sergios!K40+'Moes PG5'!K40+'Papa Johns'!K40+Salad!K40+'Half Moon'!K40+'Athletic Training Table'!K40+'Starbucks BBC'!K40+'Moes BBC'!K40+'Grille Works BBC'!K40+'Subway BBC'!K40+'Market Pavillion'!K40+'Chic Fil A BBC'!K40+Panera!K40+'Heritage Market'!K40</f>
        <v>81977.15269486935</v>
      </c>
      <c r="L40" s="103">
        <f t="shared" si="14"/>
        <v>3.904820981979066E-3</v>
      </c>
      <c r="M40" s="102">
        <f>'POD Breezeway'!M40+'Express GL'!M40+'Starbucks GL-SBX Truck'!M40+'Miro''s'!M40+'Faculty Club'!M40+'Almazar '!M40+'Burger King'!M40+Bustelo!M40+Chilis!M40+Einstein!M40+Jamba!M40+'Pollo Tropical'!M40+'Subway GC'!M40+'Sushi Maki'!M40+Panda!M40+'Starbucks Mango'!M40+'Taco Bell'!M40+'Chick-fil-A'!M40+Dunkin!M40+'Misha''s'!M40+Sergios!M40+'Moes PG5'!M40+'Papa Johns'!M40+Salad!M40+'Half Moon'!M40+'Athletic Training Table'!M40+'Starbucks BBC'!M40+'Moes BBC'!M40+'Grille Works BBC'!M40+'Subway BBC'!M40+'Market Pavillion'!M40+'Chic Fil A BBC'!M40+Panera!M40+'Heritage Market'!M40</f>
        <v>83958.752922323692</v>
      </c>
      <c r="N40" s="103">
        <f t="shared" si="15"/>
        <v>3.934229381604276E-3</v>
      </c>
      <c r="O40" s="102">
        <f>'POD Breezeway'!O40+'Express GL'!O40+'Starbucks GL-SBX Truck'!O40+'Miro''s'!O40+'Faculty Club'!O40+'Almazar '!O40+'Burger King'!O40+Bustelo!O40+Chilis!O40+Einstein!O40+Jamba!O40+'Pollo Tropical'!O40+'Subway GC'!O40+'Sushi Maki'!O40+Panda!O40+'Starbucks Mango'!O40+'Taco Bell'!O40+'Chick-fil-A'!O40+Dunkin!O40+'Misha''s'!O40+Sergios!O40+'Moes PG5'!O40+'Papa Johns'!O40+Salad!O40+'Half Moon'!O40+'Athletic Training Table'!O40+'Starbucks BBC'!O40+'Moes BBC'!O40+'Grille Works BBC'!O40+'Subway BBC'!O40+'Market Pavillion'!O40+'Chic Fil A BBC'!O40+Panera!O40+'Heritage Market'!O40</f>
        <v>85988.536583666006</v>
      </c>
      <c r="P40" s="103">
        <f t="shared" si="16"/>
        <v>3.969947521088796E-3</v>
      </c>
      <c r="Q40" s="102">
        <f>'POD Breezeway'!Q40+'Express GL'!Q40+'Starbucks GL-SBX Truck'!Q40+'Miro''s'!Q40+'Faculty Club'!Q40+'Almazar '!Q40+'Burger King'!Q40+Bustelo!Q40+Chilis!Q40+Einstein!Q40+Jamba!Q40+'Pollo Tropical'!Q40+'Subway GC'!Q40+'Sushi Maki'!Q40+Panda!Q40+'Starbucks Mango'!Q40+'Taco Bell'!Q40+'Chick-fil-A'!Q40+Dunkin!Q40+'Misha''s'!Q40+Sergios!Q40+'Moes PG5'!Q40+'Papa Johns'!Q40+Salad!Q40+'Half Moon'!Q40+'Athletic Training Table'!Q40+'Starbucks BBC'!Q40+'Moes BBC'!Q40+'Grille Works BBC'!Q40+'Subway BBC'!Q40+'Market Pavillion'!Q40+'Chic Fil A BBC'!Q40+Panera!Q40+'Heritage Market'!Q40</f>
        <v>88067.681133307604</v>
      </c>
      <c r="R40" s="103">
        <f t="shared" si="17"/>
        <v>4.0056959139019941E-3</v>
      </c>
      <c r="S40" s="102">
        <f>'POD Breezeway'!S40+'Express GL'!S40+'Starbucks GL-SBX Truck'!S40+'Miro''s'!S40+'Faculty Club'!S40+'Almazar '!S40+'Burger King'!S40+Bustelo!S40+Chilis!S40+Einstein!S40+Jamba!S40+'Pollo Tropical'!S40+'Subway GC'!S40+'Sushi Maki'!S40+Panda!S40+'Starbucks Mango'!S40+'Taco Bell'!S40+'Chick-fil-A'!S40+Dunkin!S40+'Misha''s'!S40+Sergios!S40+'Moes PG5'!S40+'Papa Johns'!S40+Salad!S40+'Half Moon'!S40+'Athletic Training Table'!S40+'Starbucks BBC'!S40+'Moes BBC'!S40+'Grille Works BBC'!S40+'Subway BBC'!S40+'Market Pavillion'!S40+'Chic Fil A BBC'!S40+Panera!S40+'Heritage Market'!S40</f>
        <v>90197.392919391219</v>
      </c>
      <c r="T40" s="103">
        <f t="shared" si="18"/>
        <v>4.0416578467880829E-3</v>
      </c>
      <c r="U40" s="102">
        <f>'POD Breezeway'!U40+'Express GL'!U40+'Starbucks GL-SBX Truck'!U40+'Miro''s'!U40+'Faculty Club'!U40+'Almazar '!U40+'Burger King'!U40+Bustelo!U40+Chilis!U40+Einstein!U40+Jamba!U40+'Pollo Tropical'!U40+'Subway GC'!U40+'Sushi Maki'!U40+Panda!U40+'Starbucks Mango'!U40+'Taco Bell'!U40+'Chick-fil-A'!U40+Dunkin!U40+'Misha''s'!U40+Sergios!U40+'Moes PG5'!U40+'Papa Johns'!U40+Salad!U40+'Half Moon'!U40+'Athletic Training Table'!U40+'Starbucks BBC'!U40+'Moes BBC'!U40+'Grille Works BBC'!U40+'Subway BBC'!U40+'Market Pavillion'!U40+'Chic Fil A BBC'!U40+Panera!U40+'Heritage Market'!U40</f>
        <v>92378.907895281955</v>
      </c>
      <c r="V40" s="103">
        <f t="shared" si="19"/>
        <v>4.0778321959584109E-3</v>
      </c>
    </row>
    <row r="41" spans="1:22" ht="12.75" customHeight="1" x14ac:dyDescent="0.3">
      <c r="A41" s="38" t="s">
        <v>26</v>
      </c>
      <c r="B41" s="50"/>
      <c r="C41" s="102">
        <f>'POD Breezeway'!C41+'Express GL'!C41+'Starbucks GL-SBX Truck'!C41+'Miro''s'!C41+'Faculty Club'!C41+'Almazar '!C41+'Burger King'!C41+Bustelo!C41+Chilis!C41+Einstein!C41+Jamba!C41+'Pollo Tropical'!C41+'Subway GC'!C41+'Sushi Maki'!C41+Panda!C41+'Starbucks Mango'!C41+'Taco Bell'!C41+'Chick-fil-A'!C41+Dunkin!C41+'Misha''s'!C41+Sergios!C41+'Moes PG5'!C41+'Papa Johns'!C41+Salad!C41+'Half Moon'!C41+'Athletic Training Table'!C41+'Starbucks BBC'!C41+'Moes BBC'!C41+'Grille Works BBC'!C41+'Subway BBC'!C41+'Market Pavillion'!C41+'Chic Fil A BBC'!C41+Panera!C41+'Heritage Market'!C41</f>
        <v>323321.93999999994</v>
      </c>
      <c r="D41" s="103">
        <f t="shared" si="10"/>
        <v>2.0316441979615442E-2</v>
      </c>
      <c r="E41" s="102">
        <f>'POD Breezeway'!E41+'Express GL'!E41+'Starbucks GL-SBX Truck'!E41+'Miro''s'!E41+'Faculty Club'!E41+'Almazar '!E41+'Burger King'!E41+Bustelo!E41+Chilis!E41+Einstein!E41+Jamba!E41+'Pollo Tropical'!E41+'Subway GC'!E41+'Sushi Maki'!E41+Panda!E41+'Starbucks Mango'!E41+'Taco Bell'!E41+'Chick-fil-A'!E41+Dunkin!E41+'Misha''s'!E41+Sergios!E41+'Moes PG5'!E41+'Papa Johns'!E41+Salad!E41+'Half Moon'!E41+'Athletic Training Table'!E41+'Starbucks BBC'!E41+'Moes BBC'!E41+'Grille Works BBC'!E41+'Subway BBC'!E41+'Market Pavillion'!E41+'Chic Fil A BBC'!E41+Panera!E41+'Heritage Market'!E41</f>
        <v>322579.73938171432</v>
      </c>
      <c r="F41" s="103">
        <f t="shared" si="11"/>
        <v>1.6675456692820466E-2</v>
      </c>
      <c r="G41" s="102">
        <f>'POD Breezeway'!G41+'Express GL'!G41+'Starbucks GL-SBX Truck'!G41+'Miro''s'!G41+'Faculty Club'!G41+'Almazar '!G41+'Burger King'!G41+Bustelo!G41+Chilis!G41+Einstein!G41+Jamba!G41+'Pollo Tropical'!G41+'Subway GC'!G41+'Sushi Maki'!G41+Panda!G41+'Starbucks Mango'!G41+'Taco Bell'!G41+'Chick-fil-A'!G41+Dunkin!G41+'Misha''s'!G41+Sergios!G41+'Moes PG5'!G41+'Papa Johns'!G41+Salad!G41+'Half Moon'!G41+'Athletic Training Table'!G41+'Starbucks BBC'!G41+'Moes BBC'!G41+'Grille Works BBC'!G41+'Subway BBC'!G41+'Market Pavillion'!G41+'Chic Fil A BBC'!G41+Panera!G41+'Heritage Market'!G41</f>
        <v>343521.64875420002</v>
      </c>
      <c r="H41" s="103">
        <f t="shared" si="12"/>
        <v>1.6829010484358545E-2</v>
      </c>
      <c r="I41" s="102">
        <f>'POD Breezeway'!I41+'Express GL'!I41+'Starbucks GL-SBX Truck'!I41+'Miro''s'!I41+'Faculty Club'!I41+'Almazar '!I41+'Burger King'!I41+Bustelo!I41+Chilis!I41+Einstein!I41+Jamba!I41+'Pollo Tropical'!I41+'Subway GC'!I41+'Sushi Maki'!I41+Panda!I41+'Starbucks Mango'!I41+'Taco Bell'!I41+'Chick-fil-A'!I41+Dunkin!I41+'Misha''s'!I41+Sergios!I41+'Moes PG5'!I41+'Papa Johns'!I41+Salad!I41+'Half Moon'!I41+'Athletic Training Table'!I41+'Starbucks BBC'!I41+'Moes BBC'!I41+'Grille Works BBC'!I41+'Subway BBC'!I41+'Market Pavillion'!I41+'Chic Fil A BBC'!I41+Panera!I41+'Heritage Market'!I41</f>
        <v>354514.34151433443</v>
      </c>
      <c r="J41" s="103">
        <f t="shared" si="13"/>
        <v>1.7112254133720015E-2</v>
      </c>
      <c r="K41" s="102">
        <f>'POD Breezeway'!K41+'Express GL'!K41+'Starbucks GL-SBX Truck'!K41+'Miro''s'!K41+'Faculty Club'!K41+'Almazar '!K41+'Burger King'!K41+Bustelo!K41+Chilis!K41+Einstein!K41+Jamba!K41+'Pollo Tropical'!K41+'Subway GC'!K41+'Sushi Maki'!K41+Panda!K41+'Starbucks Mango'!K41+'Taco Bell'!K41+'Chick-fil-A'!K41+Dunkin!K41+'Misha''s'!K41+Sergios!K41+'Moes PG5'!K41+'Papa Johns'!K41+Salad!K41+'Half Moon'!K41+'Athletic Training Table'!K41+'Starbucks BBC'!K41+'Moes BBC'!K41+'Grille Works BBC'!K41+'Subway BBC'!K41+'Market Pavillion'!K41+'Chic Fil A BBC'!K41+Panera!K41+'Heritage Market'!K41</f>
        <v>363377.20005219273</v>
      </c>
      <c r="L41" s="103">
        <f t="shared" si="14"/>
        <v>1.7308760654545299E-2</v>
      </c>
      <c r="M41" s="102">
        <f>'POD Breezeway'!M41+'Express GL'!M41+'Starbucks GL-SBX Truck'!M41+'Miro''s'!M41+'Faculty Club'!M41+'Almazar '!M41+'Burger King'!M41+Bustelo!M41+Chilis!M41+Einstein!M41+Jamba!M41+'Pollo Tropical'!M41+'Subway GC'!M41+'Sushi Maki'!M41+Panda!M41+'Starbucks Mango'!M41+'Taco Bell'!M41+'Chick-fil-A'!M41+Dunkin!M41+'Misha''s'!M41+Sergios!M41+'Moes PG5'!M41+'Papa Johns'!M41+Salad!M41+'Half Moon'!M41+'Athletic Training Table'!M41+'Starbucks BBC'!M41+'Moes BBC'!M41+'Grille Works BBC'!M41+'Subway BBC'!M41+'Market Pavillion'!M41+'Chic Fil A BBC'!M41+Panera!M41+'Heritage Market'!M41</f>
        <v>372461.63005349744</v>
      </c>
      <c r="N41" s="103">
        <f t="shared" si="15"/>
        <v>1.745320693165122E-2</v>
      </c>
      <c r="O41" s="102">
        <f>'POD Breezeway'!O41+'Express GL'!O41+'Starbucks GL-SBX Truck'!O41+'Miro''s'!O41+'Faculty Club'!O41+'Almazar '!O41+'Burger King'!O41+Bustelo!O41+Chilis!O41+Einstein!O41+Jamba!O41+'Pollo Tropical'!O41+'Subway GC'!O41+'Sushi Maki'!O41+Panda!O41+'Starbucks Mango'!O41+'Taco Bell'!O41+'Chick-fil-A'!O41+Dunkin!O41+'Misha''s'!O41+Sergios!O41+'Moes PG5'!O41+'Papa Johns'!O41+Salad!O41+'Half Moon'!O41+'Athletic Training Table'!O41+'Starbucks BBC'!O41+'Moes BBC'!O41+'Grille Works BBC'!O41+'Subway BBC'!O41+'Market Pavillion'!O41+'Chic Fil A BBC'!O41+Panera!O41+'Heritage Market'!O41</f>
        <v>381773.17080483487</v>
      </c>
      <c r="P41" s="103">
        <f t="shared" si="16"/>
        <v>1.7625831456966137E-2</v>
      </c>
      <c r="Q41" s="102">
        <f>'POD Breezeway'!Q41+'Express GL'!Q41+'Starbucks GL-SBX Truck'!Q41+'Miro''s'!Q41+'Faculty Club'!Q41+'Almazar '!Q41+'Burger King'!Q41+Bustelo!Q41+Chilis!Q41+Einstein!Q41+Jamba!Q41+'Pollo Tropical'!Q41+'Subway GC'!Q41+'Sushi Maki'!Q41+Panda!Q41+'Starbucks Mango'!Q41+'Taco Bell'!Q41+'Chick-fil-A'!Q41+Dunkin!Q41+'Misha''s'!Q41+Sergios!Q41+'Moes PG5'!Q41+'Papa Johns'!Q41+Salad!Q41+'Half Moon'!Q41+'Athletic Training Table'!Q41+'Starbucks BBC'!Q41+'Moes BBC'!Q41+'Grille Works BBC'!Q41+'Subway BBC'!Q41+'Market Pavillion'!Q41+'Chic Fil A BBC'!Q41+Panera!Q41+'Heritage Market'!Q41</f>
        <v>391317.50007495575</v>
      </c>
      <c r="R41" s="103">
        <f t="shared" si="17"/>
        <v>1.7798798502663856E-2</v>
      </c>
      <c r="S41" s="102">
        <f>'POD Breezeway'!S41+'Express GL'!S41+'Starbucks GL-SBX Truck'!S41+'Miro''s'!S41+'Faculty Club'!S41+'Almazar '!S41+'Burger King'!S41+Bustelo!S41+Chilis!S41+Einstein!S41+Jamba!S41+'Pollo Tropical'!S41+'Subway GC'!S41+'Sushi Maki'!S41+Panda!S41+'Starbucks Mango'!S41+'Taco Bell'!S41+'Chick-fil-A'!S41+Dunkin!S41+'Misha''s'!S41+Sergios!S41+'Moes PG5'!S41+'Papa Johns'!S41+Salad!S41+'Half Moon'!S41+'Athletic Training Table'!S41+'Starbucks BBC'!S41+'Moes BBC'!S41+'Grille Works BBC'!S41+'Subway BBC'!S41+'Market Pavillion'!S41+'Chic Fil A BBC'!S41+Panera!S41+'Heritage Market'!S41</f>
        <v>401100.43757682957</v>
      </c>
      <c r="T41" s="103">
        <f t="shared" si="18"/>
        <v>1.7972922258754222E-2</v>
      </c>
      <c r="U41" s="102">
        <f>'POD Breezeway'!U41+'Express GL'!U41+'Starbucks GL-SBX Truck'!U41+'Miro''s'!U41+'Faculty Club'!U41+'Almazar '!U41+'Burger King'!U41+Bustelo!U41+Chilis!U41+Einstein!U41+Jamba!U41+'Pollo Tropical'!U41+'Subway GC'!U41+'Sushi Maki'!U41+Panda!U41+'Starbucks Mango'!U41+'Taco Bell'!U41+'Chick-fil-A'!U41+Dunkin!U41+'Misha''s'!U41+Sergios!U41+'Moes PG5'!U41+'Papa Johns'!U41+Salad!U41+'Half Moon'!U41+'Athletic Training Table'!U41+'Starbucks BBC'!U41+'Moes BBC'!U41+'Grille Works BBC'!U41+'Subway BBC'!U41+'Market Pavillion'!U41+'Chic Fil A BBC'!U41+Panera!U41+'Heritage Market'!U41</f>
        <v>411127.94851625036</v>
      </c>
      <c r="V41" s="103">
        <f t="shared" si="19"/>
        <v>1.8148198796832948E-2</v>
      </c>
    </row>
    <row r="42" spans="1:22" ht="12.75" customHeight="1" x14ac:dyDescent="0.3">
      <c r="A42" s="38" t="s">
        <v>27</v>
      </c>
      <c r="B42" s="50"/>
      <c r="C42" s="102">
        <f>'POD Breezeway'!C42+'Express GL'!C42+'Starbucks GL-SBX Truck'!C42+'Miro''s'!C42+'Faculty Club'!C42+'Almazar '!C42+'Burger King'!C42+Bustelo!C42+Chilis!C42+Einstein!C42+Jamba!C42+'Pollo Tropical'!C42+'Subway GC'!C42+'Sushi Maki'!C42+Panda!C42+'Starbucks Mango'!C42+'Taco Bell'!C42+'Chick-fil-A'!C42+Dunkin!C42+'Misha''s'!C42+Sergios!C42+'Moes PG5'!C42+'Papa Johns'!C42+Salad!C42+'Half Moon'!C42+'Athletic Training Table'!C42+'Starbucks BBC'!C42+'Moes BBC'!C42+'Grille Works BBC'!C42+'Subway BBC'!C42+'Market Pavillion'!C42+'Chic Fil A BBC'!C42+Panera!C42+'Heritage Market'!C42</f>
        <v>0</v>
      </c>
      <c r="D42" s="103">
        <f t="shared" si="10"/>
        <v>0</v>
      </c>
      <c r="E42" s="102">
        <f>'POD Breezeway'!E42+'Express GL'!E42+'Starbucks GL-SBX Truck'!E42+'Miro''s'!E42+'Faculty Club'!E42+'Almazar '!E42+'Burger King'!E42+Bustelo!E42+Chilis!E42+Einstein!E42+Jamba!E42+'Pollo Tropical'!E42+'Subway GC'!E42+'Sushi Maki'!E42+Panda!E42+'Starbucks Mango'!E42+'Taco Bell'!E42+'Chick-fil-A'!E42+Dunkin!E42+'Misha''s'!E42+Sergios!E42+'Moes PG5'!E42+'Papa Johns'!E42+Salad!E42+'Half Moon'!E42+'Athletic Training Table'!E42+'Starbucks BBC'!E42+'Moes BBC'!E42+'Grille Works BBC'!E42+'Subway BBC'!E42+'Market Pavillion'!E42+'Chic Fil A BBC'!E42+Panera!E42+'Heritage Market'!E42</f>
        <v>0</v>
      </c>
      <c r="F42" s="103">
        <f t="shared" si="11"/>
        <v>0</v>
      </c>
      <c r="G42" s="102">
        <f>'POD Breezeway'!G42+'Express GL'!G42+'Starbucks GL-SBX Truck'!G42+'Miro''s'!G42+'Faculty Club'!G42+'Almazar '!G42+'Burger King'!G42+Bustelo!G42+Chilis!G42+Einstein!G42+Jamba!G42+'Pollo Tropical'!G42+'Subway GC'!G42+'Sushi Maki'!G42+Panda!G42+'Starbucks Mango'!G42+'Taco Bell'!G42+'Chick-fil-A'!G42+Dunkin!G42+'Misha''s'!G42+Sergios!G42+'Moes PG5'!G42+'Papa Johns'!G42+Salad!G42+'Half Moon'!G42+'Athletic Training Table'!G42+'Starbucks BBC'!G42+'Moes BBC'!G42+'Grille Works BBC'!G42+'Subway BBC'!G42+'Market Pavillion'!G42+'Chic Fil A BBC'!G42+Panera!G42+'Heritage Market'!G42</f>
        <v>0</v>
      </c>
      <c r="H42" s="103">
        <f t="shared" si="12"/>
        <v>0</v>
      </c>
      <c r="I42" s="102">
        <f>'POD Breezeway'!I42+'Express GL'!I42+'Starbucks GL-SBX Truck'!I42+'Miro''s'!I42+'Faculty Club'!I42+'Almazar '!I42+'Burger King'!I42+Bustelo!I42+Chilis!I42+Einstein!I42+Jamba!I42+'Pollo Tropical'!I42+'Subway GC'!I42+'Sushi Maki'!I42+Panda!I42+'Starbucks Mango'!I42+'Taco Bell'!I42+'Chick-fil-A'!I42+Dunkin!I42+'Misha''s'!I42+Sergios!I42+'Moes PG5'!I42+'Papa Johns'!I42+Salad!I42+'Half Moon'!I42+'Athletic Training Table'!I42+'Starbucks BBC'!I42+'Moes BBC'!I42+'Grille Works BBC'!I42+'Subway BBC'!I42+'Market Pavillion'!I42+'Chic Fil A BBC'!I42+Panera!I42+'Heritage Market'!I42</f>
        <v>0</v>
      </c>
      <c r="J42" s="103">
        <f t="shared" si="13"/>
        <v>0</v>
      </c>
      <c r="K42" s="102">
        <f>'POD Breezeway'!K42+'Express GL'!K42+'Starbucks GL-SBX Truck'!K42+'Miro''s'!K42+'Faculty Club'!K42+'Almazar '!K42+'Burger King'!K42+Bustelo!K42+Chilis!K42+Einstein!K42+Jamba!K42+'Pollo Tropical'!K42+'Subway GC'!K42+'Sushi Maki'!K42+Panda!K42+'Starbucks Mango'!K42+'Taco Bell'!K42+'Chick-fil-A'!K42+Dunkin!K42+'Misha''s'!K42+Sergios!K42+'Moes PG5'!K42+'Papa Johns'!K42+Salad!K42+'Half Moon'!K42+'Athletic Training Table'!K42+'Starbucks BBC'!K42+'Moes BBC'!K42+'Grille Works BBC'!K42+'Subway BBC'!K42+'Market Pavillion'!K42+'Chic Fil A BBC'!K42+Panera!K42+'Heritage Market'!K42</f>
        <v>0</v>
      </c>
      <c r="L42" s="103">
        <f t="shared" si="14"/>
        <v>0</v>
      </c>
      <c r="M42" s="102">
        <f>'POD Breezeway'!M42+'Express GL'!M42+'Starbucks GL-SBX Truck'!M42+'Miro''s'!M42+'Faculty Club'!M42+'Almazar '!M42+'Burger King'!M42+Bustelo!M42+Chilis!M42+Einstein!M42+Jamba!M42+'Pollo Tropical'!M42+'Subway GC'!M42+'Sushi Maki'!M42+Panda!M42+'Starbucks Mango'!M42+'Taco Bell'!M42+'Chick-fil-A'!M42+Dunkin!M42+'Misha''s'!M42+Sergios!M42+'Moes PG5'!M42+'Papa Johns'!M42+Salad!M42+'Half Moon'!M42+'Athletic Training Table'!M42+'Starbucks BBC'!M42+'Moes BBC'!M42+'Grille Works BBC'!M42+'Subway BBC'!M42+'Market Pavillion'!M42+'Chic Fil A BBC'!M42+Panera!M42+'Heritage Market'!M42</f>
        <v>0</v>
      </c>
      <c r="N42" s="103">
        <f t="shared" si="15"/>
        <v>0</v>
      </c>
      <c r="O42" s="102">
        <f>'POD Breezeway'!O42+'Express GL'!O42+'Starbucks GL-SBX Truck'!O42+'Miro''s'!O42+'Faculty Club'!O42+'Almazar '!O42+'Burger King'!O42+Bustelo!O42+Chilis!O42+Einstein!O42+Jamba!O42+'Pollo Tropical'!O42+'Subway GC'!O42+'Sushi Maki'!O42+Panda!O42+'Starbucks Mango'!O42+'Taco Bell'!O42+'Chick-fil-A'!O42+Dunkin!O42+'Misha''s'!O42+Sergios!O42+'Moes PG5'!O42+'Papa Johns'!O42+Salad!O42+'Half Moon'!O42+'Athletic Training Table'!O42+'Starbucks BBC'!O42+'Moes BBC'!O42+'Grille Works BBC'!O42+'Subway BBC'!O42+'Market Pavillion'!O42+'Chic Fil A BBC'!O42+Panera!O42+'Heritage Market'!O42</f>
        <v>0</v>
      </c>
      <c r="P42" s="103">
        <f t="shared" si="16"/>
        <v>0</v>
      </c>
      <c r="Q42" s="102">
        <f>'POD Breezeway'!Q42+'Express GL'!Q42+'Starbucks GL-SBX Truck'!Q42+'Miro''s'!Q42+'Faculty Club'!Q42+'Almazar '!Q42+'Burger King'!Q42+Bustelo!Q42+Chilis!Q42+Einstein!Q42+Jamba!Q42+'Pollo Tropical'!Q42+'Subway GC'!Q42+'Sushi Maki'!Q42+Panda!Q42+'Starbucks Mango'!Q42+'Taco Bell'!Q42+'Chick-fil-A'!Q42+Dunkin!Q42+'Misha''s'!Q42+Sergios!Q42+'Moes PG5'!Q42+'Papa Johns'!Q42+Salad!Q42+'Half Moon'!Q42+'Athletic Training Table'!Q42+'Starbucks BBC'!Q42+'Moes BBC'!Q42+'Grille Works BBC'!Q42+'Subway BBC'!Q42+'Market Pavillion'!Q42+'Chic Fil A BBC'!Q42+Panera!Q42+'Heritage Market'!Q42</f>
        <v>0</v>
      </c>
      <c r="R42" s="103">
        <f t="shared" si="17"/>
        <v>0</v>
      </c>
      <c r="S42" s="102">
        <f>'POD Breezeway'!S42+'Express GL'!S42+'Starbucks GL-SBX Truck'!S42+'Miro''s'!S42+'Faculty Club'!S42+'Almazar '!S42+'Burger King'!S42+Bustelo!S42+Chilis!S42+Einstein!S42+Jamba!S42+'Pollo Tropical'!S42+'Subway GC'!S42+'Sushi Maki'!S42+Panda!S42+'Starbucks Mango'!S42+'Taco Bell'!S42+'Chick-fil-A'!S42+Dunkin!S42+'Misha''s'!S42+Sergios!S42+'Moes PG5'!S42+'Papa Johns'!S42+Salad!S42+'Half Moon'!S42+'Athletic Training Table'!S42+'Starbucks BBC'!S42+'Moes BBC'!S42+'Grille Works BBC'!S42+'Subway BBC'!S42+'Market Pavillion'!S42+'Chic Fil A BBC'!S42+Panera!S42+'Heritage Market'!S42</f>
        <v>0</v>
      </c>
      <c r="T42" s="103">
        <f t="shared" si="18"/>
        <v>0</v>
      </c>
      <c r="U42" s="102">
        <f>'POD Breezeway'!U42+'Express GL'!U42+'Starbucks GL-SBX Truck'!U42+'Miro''s'!U42+'Faculty Club'!U42+'Almazar '!U42+'Burger King'!U42+Bustelo!U42+Chilis!U42+Einstein!U42+Jamba!U42+'Pollo Tropical'!U42+'Subway GC'!U42+'Sushi Maki'!U42+Panda!U42+'Starbucks Mango'!U42+'Taco Bell'!U42+'Chick-fil-A'!U42+Dunkin!U42+'Misha''s'!U42+Sergios!U42+'Moes PG5'!U42+'Papa Johns'!U42+Salad!U42+'Half Moon'!U42+'Athletic Training Table'!U42+'Starbucks BBC'!U42+'Moes BBC'!U42+'Grille Works BBC'!U42+'Subway BBC'!U42+'Market Pavillion'!U42+'Chic Fil A BBC'!U42+Panera!U42+'Heritage Market'!U42</f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02">
        <f>'POD Breezeway'!C43+'Express GL'!C43+'Starbucks GL-SBX Truck'!C43+'Miro''s'!C43+'Faculty Club'!C43+'Almazar '!C43+'Burger King'!C43+Bustelo!C43+Chilis!C43+Einstein!C43+Jamba!C43+'Pollo Tropical'!C43+'Subway GC'!C43+'Sushi Maki'!C43+Panda!C43+'Starbucks Mango'!C43+'Taco Bell'!C43+'Chick-fil-A'!C43+Dunkin!C43+'Misha''s'!C43+Sergios!C43+'Moes PG5'!C43+'Papa Johns'!C43+Salad!C43+'Half Moon'!C43+'Athletic Training Table'!C43+'Starbucks BBC'!C43+'Moes BBC'!C43+'Grille Works BBC'!C43+'Subway BBC'!C43+'Market Pavillion'!C43+'Chic Fil A BBC'!C43+Panera!C43+'Heritage Market'!C43</f>
        <v>0</v>
      </c>
      <c r="D43" s="103">
        <f t="shared" si="10"/>
        <v>0</v>
      </c>
      <c r="E43" s="102">
        <f>'POD Breezeway'!E43+'Express GL'!E43+'Starbucks GL-SBX Truck'!E43+'Miro''s'!E43+'Faculty Club'!E43+'Almazar '!E43+'Burger King'!E43+Bustelo!E43+Chilis!E43+Einstein!E43+Jamba!E43+'Pollo Tropical'!E43+'Subway GC'!E43+'Sushi Maki'!E43+Panda!E43+'Starbucks Mango'!E43+'Taco Bell'!E43+'Chick-fil-A'!E43+Dunkin!E43+'Misha''s'!E43+Sergios!E43+'Moes PG5'!E43+'Papa Johns'!E43+Salad!E43+'Half Moon'!E43+'Athletic Training Table'!E43+'Starbucks BBC'!E43+'Moes BBC'!E43+'Grille Works BBC'!E43+'Subway BBC'!E43+'Market Pavillion'!E43+'Chic Fil A BBC'!E43+Panera!E43+'Heritage Market'!E43</f>
        <v>0</v>
      </c>
      <c r="F43" s="103">
        <f t="shared" si="11"/>
        <v>0</v>
      </c>
      <c r="G43" s="102">
        <f>'POD Breezeway'!G43+'Express GL'!G43+'Starbucks GL-SBX Truck'!G43+'Miro''s'!G43+'Faculty Club'!G43+'Almazar '!G43+'Burger King'!G43+Bustelo!G43+Chilis!G43+Einstein!G43+Jamba!G43+'Pollo Tropical'!G43+'Subway GC'!G43+'Sushi Maki'!G43+Panda!G43+'Starbucks Mango'!G43+'Taco Bell'!G43+'Chick-fil-A'!G43+Dunkin!G43+'Misha''s'!G43+Sergios!G43+'Moes PG5'!G43+'Papa Johns'!G43+Salad!G43+'Half Moon'!G43+'Athletic Training Table'!G43+'Starbucks BBC'!G43+'Moes BBC'!G43+'Grille Works BBC'!G43+'Subway BBC'!G43+'Market Pavillion'!G43+'Chic Fil A BBC'!G43+Panera!G43+'Heritage Market'!G43</f>
        <v>0</v>
      </c>
      <c r="H43" s="103">
        <f t="shared" si="12"/>
        <v>0</v>
      </c>
      <c r="I43" s="102">
        <f>'POD Breezeway'!I43+'Express GL'!I43+'Starbucks GL-SBX Truck'!I43+'Miro''s'!I43+'Faculty Club'!I43+'Almazar '!I43+'Burger King'!I43+Bustelo!I43+Chilis!I43+Einstein!I43+Jamba!I43+'Pollo Tropical'!I43+'Subway GC'!I43+'Sushi Maki'!I43+Panda!I43+'Starbucks Mango'!I43+'Taco Bell'!I43+'Chick-fil-A'!I43+Dunkin!I43+'Misha''s'!I43+Sergios!I43+'Moes PG5'!I43+'Papa Johns'!I43+Salad!I43+'Half Moon'!I43+'Athletic Training Table'!I43+'Starbucks BBC'!I43+'Moes BBC'!I43+'Grille Works BBC'!I43+'Subway BBC'!I43+'Market Pavillion'!I43+'Chic Fil A BBC'!I43+Panera!I43+'Heritage Market'!I43</f>
        <v>0</v>
      </c>
      <c r="J43" s="103">
        <f t="shared" si="13"/>
        <v>0</v>
      </c>
      <c r="K43" s="102">
        <f>'POD Breezeway'!K43+'Express GL'!K43+'Starbucks GL-SBX Truck'!K43+'Miro''s'!K43+'Faculty Club'!K43+'Almazar '!K43+'Burger King'!K43+Bustelo!K43+Chilis!K43+Einstein!K43+Jamba!K43+'Pollo Tropical'!K43+'Subway GC'!K43+'Sushi Maki'!K43+Panda!K43+'Starbucks Mango'!K43+'Taco Bell'!K43+'Chick-fil-A'!K43+Dunkin!K43+'Misha''s'!K43+Sergios!K43+'Moes PG5'!K43+'Papa Johns'!K43+Salad!K43+'Half Moon'!K43+'Athletic Training Table'!K43+'Starbucks BBC'!K43+'Moes BBC'!K43+'Grille Works BBC'!K43+'Subway BBC'!K43+'Market Pavillion'!K43+'Chic Fil A BBC'!K43+Panera!K43+'Heritage Market'!K43</f>
        <v>0</v>
      </c>
      <c r="L43" s="103">
        <f t="shared" si="14"/>
        <v>0</v>
      </c>
      <c r="M43" s="102">
        <f>'POD Breezeway'!M43+'Express GL'!M43+'Starbucks GL-SBX Truck'!M43+'Miro''s'!M43+'Faculty Club'!M43+'Almazar '!M43+'Burger King'!M43+Bustelo!M43+Chilis!M43+Einstein!M43+Jamba!M43+'Pollo Tropical'!M43+'Subway GC'!M43+'Sushi Maki'!M43+Panda!M43+'Starbucks Mango'!M43+'Taco Bell'!M43+'Chick-fil-A'!M43+Dunkin!M43+'Misha''s'!M43+Sergios!M43+'Moes PG5'!M43+'Papa Johns'!M43+Salad!M43+'Half Moon'!M43+'Athletic Training Table'!M43+'Starbucks BBC'!M43+'Moes BBC'!M43+'Grille Works BBC'!M43+'Subway BBC'!M43+'Market Pavillion'!M43+'Chic Fil A BBC'!M43+Panera!M43+'Heritage Market'!M43</f>
        <v>0</v>
      </c>
      <c r="N43" s="103">
        <f t="shared" si="15"/>
        <v>0</v>
      </c>
      <c r="O43" s="102">
        <f>'POD Breezeway'!O43+'Express GL'!O43+'Starbucks GL-SBX Truck'!O43+'Miro''s'!O43+'Faculty Club'!O43+'Almazar '!O43+'Burger King'!O43+Bustelo!O43+Chilis!O43+Einstein!O43+Jamba!O43+'Pollo Tropical'!O43+'Subway GC'!O43+'Sushi Maki'!O43+Panda!O43+'Starbucks Mango'!O43+'Taco Bell'!O43+'Chick-fil-A'!O43+Dunkin!O43+'Misha''s'!O43+Sergios!O43+'Moes PG5'!O43+'Papa Johns'!O43+Salad!O43+'Half Moon'!O43+'Athletic Training Table'!O43+'Starbucks BBC'!O43+'Moes BBC'!O43+'Grille Works BBC'!O43+'Subway BBC'!O43+'Market Pavillion'!O43+'Chic Fil A BBC'!O43+Panera!O43+'Heritage Market'!O43</f>
        <v>0</v>
      </c>
      <c r="P43" s="103">
        <f t="shared" si="16"/>
        <v>0</v>
      </c>
      <c r="Q43" s="102">
        <f>'POD Breezeway'!Q43+'Express GL'!Q43+'Starbucks GL-SBX Truck'!Q43+'Miro''s'!Q43+'Faculty Club'!Q43+'Almazar '!Q43+'Burger King'!Q43+Bustelo!Q43+Chilis!Q43+Einstein!Q43+Jamba!Q43+'Pollo Tropical'!Q43+'Subway GC'!Q43+'Sushi Maki'!Q43+Panda!Q43+'Starbucks Mango'!Q43+'Taco Bell'!Q43+'Chick-fil-A'!Q43+Dunkin!Q43+'Misha''s'!Q43+Sergios!Q43+'Moes PG5'!Q43+'Papa Johns'!Q43+Salad!Q43+'Half Moon'!Q43+'Athletic Training Table'!Q43+'Starbucks BBC'!Q43+'Moes BBC'!Q43+'Grille Works BBC'!Q43+'Subway BBC'!Q43+'Market Pavillion'!Q43+'Chic Fil A BBC'!Q43+Panera!Q43+'Heritage Market'!Q43</f>
        <v>0</v>
      </c>
      <c r="R43" s="103">
        <f t="shared" si="17"/>
        <v>0</v>
      </c>
      <c r="S43" s="102">
        <f>'POD Breezeway'!S43+'Express GL'!S43+'Starbucks GL-SBX Truck'!S43+'Miro''s'!S43+'Faculty Club'!S43+'Almazar '!S43+'Burger King'!S43+Bustelo!S43+Chilis!S43+Einstein!S43+Jamba!S43+'Pollo Tropical'!S43+'Subway GC'!S43+'Sushi Maki'!S43+Panda!S43+'Starbucks Mango'!S43+'Taco Bell'!S43+'Chick-fil-A'!S43+Dunkin!S43+'Misha''s'!S43+Sergios!S43+'Moes PG5'!S43+'Papa Johns'!S43+Salad!S43+'Half Moon'!S43+'Athletic Training Table'!S43+'Starbucks BBC'!S43+'Moes BBC'!S43+'Grille Works BBC'!S43+'Subway BBC'!S43+'Market Pavillion'!S43+'Chic Fil A BBC'!S43+Panera!S43+'Heritage Market'!S43</f>
        <v>0</v>
      </c>
      <c r="T43" s="103">
        <f t="shared" si="18"/>
        <v>0</v>
      </c>
      <c r="U43" s="102">
        <f>'POD Breezeway'!U43+'Express GL'!U43+'Starbucks GL-SBX Truck'!U43+'Miro''s'!U43+'Faculty Club'!U43+'Almazar '!U43+'Burger King'!U43+Bustelo!U43+Chilis!U43+Einstein!U43+Jamba!U43+'Pollo Tropical'!U43+'Subway GC'!U43+'Sushi Maki'!U43+Panda!U43+'Starbucks Mango'!U43+'Taco Bell'!U43+'Chick-fil-A'!U43+Dunkin!U43+'Misha''s'!U43+Sergios!U43+'Moes PG5'!U43+'Papa Johns'!U43+Salad!U43+'Half Moon'!U43+'Athletic Training Table'!U43+'Starbucks BBC'!U43+'Moes BBC'!U43+'Grille Works BBC'!U43+'Subway BBC'!U43+'Market Pavillion'!U43+'Chic Fil A BBC'!U43+Panera!U43+'Heritage Market'!U43</f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02">
        <f>'POD Breezeway'!C44+'Express GL'!C44+'Starbucks GL-SBX Truck'!C44+'Miro''s'!C44+'Faculty Club'!C44+'Almazar '!C44+'Burger King'!C44+Bustelo!C44+Chilis!C44+Einstein!C44+Jamba!C44+'Pollo Tropical'!C44+'Subway GC'!C44+'Sushi Maki'!C44+Panda!C44+'Starbucks Mango'!C44+'Taco Bell'!C44+'Chick-fil-A'!C44+Dunkin!C44+'Misha''s'!C44+Sergios!C44+'Moes PG5'!C44+'Papa Johns'!C44+Salad!C44+'Half Moon'!C44+'Athletic Training Table'!C44+'Starbucks BBC'!C44+'Moes BBC'!C44+'Grille Works BBC'!C44+'Subway BBC'!C44+'Market Pavillion'!C44+'Chic Fil A BBC'!C44+Panera!C44+'Heritage Market'!C44</f>
        <v>0</v>
      </c>
      <c r="D44" s="103">
        <f t="shared" si="10"/>
        <v>0</v>
      </c>
      <c r="E44" s="102">
        <f>'POD Breezeway'!E44+'Express GL'!E44+'Starbucks GL-SBX Truck'!E44+'Miro''s'!E44+'Faculty Club'!E44+'Almazar '!E44+'Burger King'!E44+Bustelo!E44+Chilis!E44+Einstein!E44+Jamba!E44+'Pollo Tropical'!E44+'Subway GC'!E44+'Sushi Maki'!E44+Panda!E44+'Starbucks Mango'!E44+'Taco Bell'!E44+'Chick-fil-A'!E44+Dunkin!E44+'Misha''s'!E44+Sergios!E44+'Moes PG5'!E44+'Papa Johns'!E44+Salad!E44+'Half Moon'!E44+'Athletic Training Table'!E44+'Starbucks BBC'!E44+'Moes BBC'!E44+'Grille Works BBC'!E44+'Subway BBC'!E44+'Market Pavillion'!E44+'Chic Fil A BBC'!E44+Panera!E44+'Heritage Market'!E44</f>
        <v>0</v>
      </c>
      <c r="F44" s="103">
        <f t="shared" si="11"/>
        <v>0</v>
      </c>
      <c r="G44" s="102">
        <f>'POD Breezeway'!G44+'Express GL'!G44+'Starbucks GL-SBX Truck'!G44+'Miro''s'!G44+'Faculty Club'!G44+'Almazar '!G44+'Burger King'!G44+Bustelo!G44+Chilis!G44+Einstein!G44+Jamba!G44+'Pollo Tropical'!G44+'Subway GC'!G44+'Sushi Maki'!G44+Panda!G44+'Starbucks Mango'!G44+'Taco Bell'!G44+'Chick-fil-A'!G44+Dunkin!G44+'Misha''s'!G44+Sergios!G44+'Moes PG5'!G44+'Papa Johns'!G44+Salad!G44+'Half Moon'!G44+'Athletic Training Table'!G44+'Starbucks BBC'!G44+'Moes BBC'!G44+'Grille Works BBC'!G44+'Subway BBC'!G44+'Market Pavillion'!G44+'Chic Fil A BBC'!G44+Panera!G44+'Heritage Market'!G44</f>
        <v>0</v>
      </c>
      <c r="H44" s="103">
        <f t="shared" si="12"/>
        <v>0</v>
      </c>
      <c r="I44" s="102">
        <f>'POD Breezeway'!I44+'Express GL'!I44+'Starbucks GL-SBX Truck'!I44+'Miro''s'!I44+'Faculty Club'!I44+'Almazar '!I44+'Burger King'!I44+Bustelo!I44+Chilis!I44+Einstein!I44+Jamba!I44+'Pollo Tropical'!I44+'Subway GC'!I44+'Sushi Maki'!I44+Panda!I44+'Starbucks Mango'!I44+'Taco Bell'!I44+'Chick-fil-A'!I44+Dunkin!I44+'Misha''s'!I44+Sergios!I44+'Moes PG5'!I44+'Papa Johns'!I44+Salad!I44+'Half Moon'!I44+'Athletic Training Table'!I44+'Starbucks BBC'!I44+'Moes BBC'!I44+'Grille Works BBC'!I44+'Subway BBC'!I44+'Market Pavillion'!I44+'Chic Fil A BBC'!I44+Panera!I44+'Heritage Market'!I44</f>
        <v>0</v>
      </c>
      <c r="J44" s="103">
        <f t="shared" si="13"/>
        <v>0</v>
      </c>
      <c r="K44" s="102">
        <f>'POD Breezeway'!K44+'Express GL'!K44+'Starbucks GL-SBX Truck'!K44+'Miro''s'!K44+'Faculty Club'!K44+'Almazar '!K44+'Burger King'!K44+Bustelo!K44+Chilis!K44+Einstein!K44+Jamba!K44+'Pollo Tropical'!K44+'Subway GC'!K44+'Sushi Maki'!K44+Panda!K44+'Starbucks Mango'!K44+'Taco Bell'!K44+'Chick-fil-A'!K44+Dunkin!K44+'Misha''s'!K44+Sergios!K44+'Moes PG5'!K44+'Papa Johns'!K44+Salad!K44+'Half Moon'!K44+'Athletic Training Table'!K44+'Starbucks BBC'!K44+'Moes BBC'!K44+'Grille Works BBC'!K44+'Subway BBC'!K44+'Market Pavillion'!K44+'Chic Fil A BBC'!K44+Panera!K44+'Heritage Market'!K44</f>
        <v>0</v>
      </c>
      <c r="L44" s="103">
        <f t="shared" si="14"/>
        <v>0</v>
      </c>
      <c r="M44" s="102">
        <f>'POD Breezeway'!M44+'Express GL'!M44+'Starbucks GL-SBX Truck'!M44+'Miro''s'!M44+'Faculty Club'!M44+'Almazar '!M44+'Burger King'!M44+Bustelo!M44+Chilis!M44+Einstein!M44+Jamba!M44+'Pollo Tropical'!M44+'Subway GC'!M44+'Sushi Maki'!M44+Panda!M44+'Starbucks Mango'!M44+'Taco Bell'!M44+'Chick-fil-A'!M44+Dunkin!M44+'Misha''s'!M44+Sergios!M44+'Moes PG5'!M44+'Papa Johns'!M44+Salad!M44+'Half Moon'!M44+'Athletic Training Table'!M44+'Starbucks BBC'!M44+'Moes BBC'!M44+'Grille Works BBC'!M44+'Subway BBC'!M44+'Market Pavillion'!M44+'Chic Fil A BBC'!M44+Panera!M44+'Heritage Market'!M44</f>
        <v>0</v>
      </c>
      <c r="N44" s="103">
        <f t="shared" si="15"/>
        <v>0</v>
      </c>
      <c r="O44" s="102">
        <f>'POD Breezeway'!O44+'Express GL'!O44+'Starbucks GL-SBX Truck'!O44+'Miro''s'!O44+'Faculty Club'!O44+'Almazar '!O44+'Burger King'!O44+Bustelo!O44+Chilis!O44+Einstein!O44+Jamba!O44+'Pollo Tropical'!O44+'Subway GC'!O44+'Sushi Maki'!O44+Panda!O44+'Starbucks Mango'!O44+'Taco Bell'!O44+'Chick-fil-A'!O44+Dunkin!O44+'Misha''s'!O44+Sergios!O44+'Moes PG5'!O44+'Papa Johns'!O44+Salad!O44+'Half Moon'!O44+'Athletic Training Table'!O44+'Starbucks BBC'!O44+'Moes BBC'!O44+'Grille Works BBC'!O44+'Subway BBC'!O44+'Market Pavillion'!O44+'Chic Fil A BBC'!O44+Panera!O44+'Heritage Market'!O44</f>
        <v>0</v>
      </c>
      <c r="P44" s="103">
        <f t="shared" si="16"/>
        <v>0</v>
      </c>
      <c r="Q44" s="102">
        <f>'POD Breezeway'!Q44+'Express GL'!Q44+'Starbucks GL-SBX Truck'!Q44+'Miro''s'!Q44+'Faculty Club'!Q44+'Almazar '!Q44+'Burger King'!Q44+Bustelo!Q44+Chilis!Q44+Einstein!Q44+Jamba!Q44+'Pollo Tropical'!Q44+'Subway GC'!Q44+'Sushi Maki'!Q44+Panda!Q44+'Starbucks Mango'!Q44+'Taco Bell'!Q44+'Chick-fil-A'!Q44+Dunkin!Q44+'Misha''s'!Q44+Sergios!Q44+'Moes PG5'!Q44+'Papa Johns'!Q44+Salad!Q44+'Half Moon'!Q44+'Athletic Training Table'!Q44+'Starbucks BBC'!Q44+'Moes BBC'!Q44+'Grille Works BBC'!Q44+'Subway BBC'!Q44+'Market Pavillion'!Q44+'Chic Fil A BBC'!Q44+Panera!Q44+'Heritage Market'!Q44</f>
        <v>0</v>
      </c>
      <c r="R44" s="103">
        <f t="shared" si="17"/>
        <v>0</v>
      </c>
      <c r="S44" s="102">
        <f>'POD Breezeway'!S44+'Express GL'!S44+'Starbucks GL-SBX Truck'!S44+'Miro''s'!S44+'Faculty Club'!S44+'Almazar '!S44+'Burger King'!S44+Bustelo!S44+Chilis!S44+Einstein!S44+Jamba!S44+'Pollo Tropical'!S44+'Subway GC'!S44+'Sushi Maki'!S44+Panda!S44+'Starbucks Mango'!S44+'Taco Bell'!S44+'Chick-fil-A'!S44+Dunkin!S44+'Misha''s'!S44+Sergios!S44+'Moes PG5'!S44+'Papa Johns'!S44+Salad!S44+'Half Moon'!S44+'Athletic Training Table'!S44+'Starbucks BBC'!S44+'Moes BBC'!S44+'Grille Works BBC'!S44+'Subway BBC'!S44+'Market Pavillion'!S44+'Chic Fil A BBC'!S44+Panera!S44+'Heritage Market'!S44</f>
        <v>0</v>
      </c>
      <c r="T44" s="103">
        <f t="shared" si="18"/>
        <v>0</v>
      </c>
      <c r="U44" s="102">
        <f>'POD Breezeway'!U44+'Express GL'!U44+'Starbucks GL-SBX Truck'!U44+'Miro''s'!U44+'Faculty Club'!U44+'Almazar '!U44+'Burger King'!U44+Bustelo!U44+Chilis!U44+Einstein!U44+Jamba!U44+'Pollo Tropical'!U44+'Subway GC'!U44+'Sushi Maki'!U44+Panda!U44+'Starbucks Mango'!U44+'Taco Bell'!U44+'Chick-fil-A'!U44+Dunkin!U44+'Misha''s'!U44+Sergios!U44+'Moes PG5'!U44+'Papa Johns'!U44+Salad!U44+'Half Moon'!U44+'Athletic Training Table'!U44+'Starbucks BBC'!U44+'Moes BBC'!U44+'Grille Works BBC'!U44+'Subway BBC'!U44+'Market Pavillion'!U44+'Chic Fil A BBC'!U44+Panera!U44+'Heritage Market'!U44</f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04">
        <f>'POD Breezeway'!C45+'Express GL'!C45+'Starbucks GL-SBX Truck'!C45+'Miro''s'!C45+'Faculty Club'!C45+'Almazar '!C45+'Burger King'!C45+Bustelo!C45+Chilis!C45+Einstein!C45+Jamba!C45+'Pollo Tropical'!C45+'Subway GC'!C45+'Sushi Maki'!C45+Panda!C45+'Starbucks Mango'!C45+'Taco Bell'!C45+'Chick-fil-A'!C45+Dunkin!C45+'Misha''s'!C45+Sergios!C45+'Moes PG5'!C45+'Papa Johns'!C45+Salad!C45+'Half Moon'!C45+'Athletic Training Table'!C45+'Starbucks BBC'!C45+'Moes BBC'!C45+'Grille Works BBC'!C45+'Subway BBC'!C45+'Market Pavillion'!C45+'Chic Fil A BBC'!C45+Panera!C45+'Heritage Market'!C45</f>
        <v>410409.98800000007</v>
      </c>
      <c r="D45" s="103">
        <f t="shared" si="10"/>
        <v>2.5788756275112887E-2</v>
      </c>
      <c r="E45" s="104">
        <f>'POD Breezeway'!E45+'Express GL'!E45+'Starbucks GL-SBX Truck'!E45+'Miro''s'!E45+'Faculty Club'!E45+'Almazar '!E45+'Burger King'!E45+Bustelo!E45+Chilis!E45+Einstein!E45+Jamba!E45+'Pollo Tropical'!E45+'Subway GC'!E45+'Sushi Maki'!E45+Panda!E45+'Starbucks Mango'!E45+'Taco Bell'!E45+'Chick-fil-A'!E45+Dunkin!E45+'Misha''s'!E45+Sergios!E45+'Moes PG5'!E45+'Papa Johns'!E45+Salad!E45+'Half Moon'!E45+'Athletic Training Table'!E45+'Starbucks BBC'!E45+'Moes BBC'!E45+'Grille Works BBC'!E45+'Subway BBC'!E45+'Market Pavillion'!E45+'Chic Fil A BBC'!E45+Panera!E45+'Heritage Market'!E45</f>
        <v>441555.62989057152</v>
      </c>
      <c r="F45" s="103">
        <f t="shared" si="11"/>
        <v>2.2825803622459846E-2</v>
      </c>
      <c r="G45" s="104">
        <f>'POD Breezeway'!G45+'Express GL'!G45+'Starbucks GL-SBX Truck'!G45+'Miro''s'!G45+'Faculty Club'!G45+'Almazar '!G45+'Burger King'!G45+Bustelo!G45+Chilis!G45+Einstein!G45+Jamba!G45+'Pollo Tropical'!G45+'Subway GC'!G45+'Sushi Maki'!G45+Panda!G45+'Starbucks Mango'!G45+'Taco Bell'!G45+'Chick-fil-A'!G45+Dunkin!G45+'Misha''s'!G45+Sergios!G45+'Moes PG5'!G45+'Papa Johns'!G45+Salad!G45+'Half Moon'!G45+'Athletic Training Table'!G45+'Starbucks BBC'!G45+'Moes BBC'!G45+'Grille Works BBC'!G45+'Subway BBC'!G45+'Market Pavillion'!G45+'Chic Fil A BBC'!G45+Panera!G45+'Heritage Market'!G45</f>
        <v>474125.53506579</v>
      </c>
      <c r="H45" s="103">
        <f t="shared" si="12"/>
        <v>2.3227251119284021E-2</v>
      </c>
      <c r="I45" s="104">
        <f>'POD Breezeway'!I45+'Express GL'!I45+'Starbucks GL-SBX Truck'!I45+'Miro''s'!I45+'Faculty Club'!I45+'Almazar '!I45+'Burger King'!I45+Bustelo!I45+Chilis!I45+Einstein!I45+Jamba!I45+'Pollo Tropical'!I45+'Subway GC'!I45+'Sushi Maki'!I45+Panda!I45+'Starbucks Mango'!I45+'Taco Bell'!I45+'Chick-fil-A'!I45+Dunkin!I45+'Misha''s'!I45+Sergios!I45+'Moes PG5'!I45+'Papa Johns'!I45+Salad!I45+'Half Moon'!I45+'Athletic Training Table'!I45+'Starbucks BBC'!I45+'Moes BBC'!I45+'Grille Works BBC'!I45+'Subway BBC'!I45+'Market Pavillion'!I45+'Chic Fil A BBC'!I45+Panera!I45+'Heritage Market'!I45</f>
        <v>488772.1623176189</v>
      </c>
      <c r="J45" s="103">
        <f t="shared" si="13"/>
        <v>2.3592821151718499E-2</v>
      </c>
      <c r="K45" s="104">
        <f>'POD Breezeway'!K45+'Express GL'!K45+'Starbucks GL-SBX Truck'!K45+'Miro''s'!K45+'Faculty Club'!K45+'Almazar '!K45+'Burger King'!K45+Bustelo!K45+Chilis!K45+Einstein!K45+Jamba!K45+'Pollo Tropical'!K45+'Subway GC'!K45+'Sushi Maki'!K45+Panda!K45+'Starbucks Mango'!K45+'Taco Bell'!K45+'Chick-fil-A'!K45+Dunkin!K45+'Misha''s'!K45+Sergios!K45+'Moes PG5'!K45+'Papa Johns'!K45+Salad!K45+'Half Moon'!K45+'Athletic Training Table'!K45+'Starbucks BBC'!K45+'Moes BBC'!K45+'Grille Works BBC'!K45+'Subway BBC'!K45+'Market Pavillion'!K45+'Chic Fil A BBC'!K45+Panera!K45+'Heritage Market'!K45</f>
        <v>500893.20613321086</v>
      </c>
      <c r="L45" s="103">
        <f t="shared" si="14"/>
        <v>2.3859066053682779E-2</v>
      </c>
      <c r="M45" s="104">
        <f>'POD Breezeway'!M45+'Express GL'!M45+'Starbucks GL-SBX Truck'!M45+'Miro''s'!M45+'Faculty Club'!M45+'Almazar '!M45+'Burger King'!M45+Bustelo!M45+Chilis!M45+Einstein!M45+Jamba!M45+'Pollo Tropical'!M45+'Subway GC'!M45+'Sushi Maki'!M45+Panda!M45+'Starbucks Mango'!M45+'Taco Bell'!M45+'Chick-fil-A'!M45+Dunkin!M45+'Misha''s'!M45+Sergios!M45+'Moes PG5'!M45+'Papa Johns'!M45+Salad!M45+'Half Moon'!M45+'Athletic Training Table'!M45+'Starbucks BBC'!M45+'Moes BBC'!M45+'Grille Works BBC'!M45+'Subway BBC'!M45+'Market Pavillion'!M45+'Chic Fil A BBC'!M45+Panera!M45+'Heritage Market'!M45</f>
        <v>513316.26783934567</v>
      </c>
      <c r="N45" s="103">
        <f t="shared" si="15"/>
        <v>2.4053524768970699E-2</v>
      </c>
      <c r="O45" s="104">
        <f>'POD Breezeway'!O45+'Express GL'!O45+'Starbucks GL-SBX Truck'!O45+'Miro''s'!O45+'Faculty Club'!O45+'Almazar '!O45+'Burger King'!O45+Bustelo!O45+Chilis!O45+Einstein!O45+Jamba!O45+'Pollo Tropical'!O45+'Subway GC'!O45+'Sushi Maki'!O45+Panda!O45+'Starbucks Mango'!O45+'Taco Bell'!O45+'Chick-fil-A'!O45+Dunkin!O45+'Misha''s'!O45+Sergios!O45+'Moes PG5'!O45+'Papa Johns'!O45+Salad!O45+'Half Moon'!O45+'Athletic Training Table'!O45+'Starbucks BBC'!O45+'Moes BBC'!O45+'Grille Works BBC'!O45+'Subway BBC'!O45+'Market Pavillion'!O45+'Chic Fil A BBC'!O45+Panera!O45+'Heritage Market'!O45</f>
        <v>526048.87771918986</v>
      </c>
      <c r="P45" s="103">
        <f t="shared" si="16"/>
        <v>2.4286800555570118E-2</v>
      </c>
      <c r="Q45" s="104">
        <f>'POD Breezeway'!Q45+'Express GL'!Q45+'Starbucks GL-SBX Truck'!Q45+'Miro''s'!Q45+'Faculty Club'!Q45+'Almazar '!Q45+'Burger King'!Q45+Bustelo!Q45+Chilis!Q45+Einstein!Q45+Jamba!Q45+'Pollo Tropical'!Q45+'Subway GC'!Q45+'Sushi Maki'!Q45+Panda!Q45+'Starbucks Mango'!Q45+'Taco Bell'!Q45+'Chick-fil-A'!Q45+Dunkin!Q45+'Misha''s'!Q45+Sergios!Q45+'Moes PG5'!Q45+'Papa Johns'!Q45+Salad!Q45+'Half Moon'!Q45+'Athletic Training Table'!Q45+'Starbucks BBC'!Q45+'Moes BBC'!Q45+'Grille Works BBC'!Q45+'Subway BBC'!Q45+'Market Pavillion'!Q45+'Chic Fil A BBC'!Q45+Panera!Q45+'Heritage Market'!Q45</f>
        <v>539098.75390970754</v>
      </c>
      <c r="R45" s="103">
        <f t="shared" si="17"/>
        <v>2.4520523850934596E-2</v>
      </c>
      <c r="S45" s="104">
        <f>'POD Breezeway'!S45+'Express GL'!S45+'Starbucks GL-SBX Truck'!S45+'Miro''s'!S45+'Faculty Club'!S45+'Almazar '!S45+'Burger King'!S45+Bustelo!S45+Chilis!S45+Einstein!S45+Jamba!S45+'Pollo Tropical'!S45+'Subway GC'!S45+'Sushi Maki'!S45+Panda!S45+'Starbucks Mango'!S45+'Taco Bell'!S45+'Chick-fil-A'!S45+Dunkin!S45+'Misha''s'!S45+Sergios!S45+'Moes PG5'!S45+'Papa Johns'!S45+Salad!S45+'Half Moon'!S45+'Athletic Training Table'!S45+'Starbucks BBC'!S45+'Moes BBC'!S45+'Grille Works BBC'!S45+'Subway BBC'!S45+'Market Pavillion'!S45+'Chic Fil A BBC'!S45+Panera!S45+'Heritage Market'!S45</f>
        <v>552473.80708993867</v>
      </c>
      <c r="T45" s="103">
        <f t="shared" si="18"/>
        <v>2.4755816385574163E-2</v>
      </c>
      <c r="U45" s="104">
        <f>'POD Breezeway'!U45+'Express GL'!U45+'Starbucks GL-SBX Truck'!U45+'Miro''s'!U45+'Faculty Club'!U45+'Almazar '!U45+'Burger King'!U45+Bustelo!U45+Chilis!U45+Einstein!U45+Jamba!U45+'Pollo Tropical'!U45+'Subway GC'!U45+'Sushi Maki'!U45+Panda!U45+'Starbucks Mango'!U45+'Taco Bell'!U45+'Chick-fil-A'!U45+Dunkin!U45+'Misha''s'!U45+Sergios!U45+'Moes PG5'!U45+'Papa Johns'!U45+Salad!U45+'Half Moon'!U45+'Athletic Training Table'!U45+'Starbucks BBC'!U45+'Moes BBC'!U45+'Grille Works BBC'!U45+'Subway BBC'!U45+'Market Pavillion'!U45+'Chic Fil A BBC'!U45+Panera!U45+'Heritage Market'!U45</f>
        <v>566182.14528632548</v>
      </c>
      <c r="V45" s="103">
        <f t="shared" si="19"/>
        <v>2.4992672390569549E-2</v>
      </c>
    </row>
    <row r="46" spans="1:22" ht="12.75" customHeight="1" x14ac:dyDescent="0.3">
      <c r="A46" s="26" t="s">
        <v>5</v>
      </c>
      <c r="B46" s="69"/>
      <c r="C46" s="105">
        <f>SUM(C36:C45)</f>
        <v>5153997.8279999997</v>
      </c>
      <c r="D46" s="106">
        <f t="shared" si="10"/>
        <v>0.32385954951162926</v>
      </c>
      <c r="E46" s="105">
        <f>SUM(E36:E45)</f>
        <v>5533820.2367837159</v>
      </c>
      <c r="F46" s="106">
        <f t="shared" si="11"/>
        <v>0.28606564033193976</v>
      </c>
      <c r="G46" s="105">
        <f>SUM(G36:G45)</f>
        <v>5950203.8164882902</v>
      </c>
      <c r="H46" s="106">
        <f t="shared" si="12"/>
        <v>0.29149849150672302</v>
      </c>
      <c r="I46" s="105">
        <f>SUM(I36:I45)</f>
        <v>6134534.9970202064</v>
      </c>
      <c r="J46" s="106">
        <f t="shared" si="13"/>
        <v>0.29611135451614595</v>
      </c>
      <c r="K46" s="105">
        <f>SUM(K36:K45)</f>
        <v>6287197.3339118771</v>
      </c>
      <c r="L46" s="106">
        <f t="shared" si="14"/>
        <v>0.29947832121813206</v>
      </c>
      <c r="M46" s="105">
        <f>SUM(M36:M45)</f>
        <v>6443663.1654651621</v>
      </c>
      <c r="N46" s="106">
        <f t="shared" si="15"/>
        <v>0.30194408645145265</v>
      </c>
      <c r="O46" s="105">
        <f>SUM(O36:O45)</f>
        <v>6604027.3177713891</v>
      </c>
      <c r="P46" s="106">
        <f t="shared" si="16"/>
        <v>0.30489694232532621</v>
      </c>
      <c r="Q46" s="105">
        <f>SUM(Q36:Q45)</f>
        <v>6768386.9823486637</v>
      </c>
      <c r="R46" s="106">
        <f t="shared" si="17"/>
        <v>0.30785527369412669</v>
      </c>
      <c r="S46" s="105">
        <f>SUM(S36:S45)</f>
        <v>6936841.7751730289</v>
      </c>
      <c r="T46" s="106">
        <f t="shared" si="18"/>
        <v>0.31083316363269314</v>
      </c>
      <c r="U46" s="105">
        <f>SUM(U36:U45)</f>
        <v>7109493.7971833181</v>
      </c>
      <c r="V46" s="106">
        <f t="shared" si="19"/>
        <v>0.3138305416641694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2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2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2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2" ht="12.75" customHeight="1" x14ac:dyDescent="0.3">
      <c r="A52" s="38" t="s">
        <v>229</v>
      </c>
      <c r="B52" s="50"/>
      <c r="C52" s="167">
        <f>'POD Breezeway'!C52+'Express GL'!C52+'Starbucks GL-SBX Truck'!C52+'Miro''s'!C52+'Faculty Club'!C52+'Almazar '!C52+'Burger King'!C52+Bustelo!C52+Chilis!C52+Einstein!C52+Jamba!C52+'Pollo Tropical'!C52+'Subway GC'!C52+'Sushi Maki'!C52+Panda!C52+'Starbucks Mango'!C52+'Taco Bell'!C52+'Chick-fil-A'!C52+Dunkin!C52+'Misha''s'!C52+Sergios!C52+'Moes PG5'!C52+'Papa Johns'!C52+Salad!C52+'Half Moon'!C52+'Athletic Training Table'!C52+'Starbucks BBC'!C52+'Moes BBC'!C52+'Grille Works BBC'!C52+'Subway BBC'!C52+'Market Pavillion'!C52+'Chic Fil A BBC'!C52+Panera!C52+'Heritage Market'!C52</f>
        <v>0</v>
      </c>
      <c r="D52" s="103">
        <f t="shared" ref="D52:D83" si="20">IFERROR(C52/C$28,0)</f>
        <v>0</v>
      </c>
      <c r="E52" s="167">
        <f>'POD Breezeway'!E52+'Express GL'!E52+'Starbucks GL-SBX Truck'!E52+'Miro''s'!E52+'Faculty Club'!E52+'Almazar '!E52+'Burger King'!E52+Bustelo!E52+Chilis!E52+Einstein!E52+Jamba!E52+'Pollo Tropical'!E52+'Subway GC'!E52+'Sushi Maki'!E52+Panda!E52+'Starbucks Mango'!E52+'Taco Bell'!E52+'Chick-fil-A'!E52+Dunkin!E52+'Misha''s'!E52+Sergios!E52+'Moes PG5'!E52+'Papa Johns'!E52+Salad!E52+'Half Moon'!E52+'Athletic Training Table'!E52+'Starbucks BBC'!E52+'Moes BBC'!E52+'Grille Works BBC'!E52+'Subway BBC'!E52+'Market Pavillion'!E52+'Chic Fil A BBC'!E52+Panera!E52+'Heritage Market'!E52</f>
        <v>0</v>
      </c>
      <c r="F52" s="103">
        <f t="shared" ref="F52:F83" si="21">IFERROR(E52/E$28,0)</f>
        <v>0</v>
      </c>
      <c r="G52" s="167">
        <f>'POD Breezeway'!G52+'Express GL'!G52+'Starbucks GL-SBX Truck'!G52+'Miro''s'!G52+'Faculty Club'!G52+'Almazar '!G52+'Burger King'!G52+Bustelo!G52+Chilis!G52+Einstein!G52+Jamba!G52+'Pollo Tropical'!G52+'Subway GC'!G52+'Sushi Maki'!G52+Panda!G52+'Starbucks Mango'!G52+'Taco Bell'!G52+'Chick-fil-A'!G52+Dunkin!G52+'Misha''s'!G52+Sergios!G52+'Moes PG5'!G52+'Papa Johns'!G52+Salad!G52+'Half Moon'!G52+'Athletic Training Table'!G52+'Starbucks BBC'!G52+'Moes BBC'!G52+'Grille Works BBC'!G52+'Subway BBC'!G52+'Market Pavillion'!G52+'Chic Fil A BBC'!G52+Panera!G52+'Heritage Market'!G52</f>
        <v>0</v>
      </c>
      <c r="H52" s="103">
        <f t="shared" ref="H52:H83" si="22">IFERROR(G52/G$28,0)</f>
        <v>0</v>
      </c>
      <c r="I52" s="167">
        <f>'POD Breezeway'!I52+'Express GL'!I52+'Starbucks GL-SBX Truck'!I52+'Miro''s'!I52+'Faculty Club'!I52+'Almazar '!I52+'Burger King'!I52+Bustelo!I52+Chilis!I52+Einstein!I52+Jamba!I52+'Pollo Tropical'!I52+'Subway GC'!I52+'Sushi Maki'!I52+Panda!I52+'Starbucks Mango'!I52+'Taco Bell'!I52+'Chick-fil-A'!I52+Dunkin!I52+'Misha''s'!I52+Sergios!I52+'Moes PG5'!I52+'Papa Johns'!I52+Salad!I52+'Half Moon'!I52+'Athletic Training Table'!I52+'Starbucks BBC'!I52+'Moes BBC'!I52+'Grille Works BBC'!I52+'Subway BBC'!I52+'Market Pavillion'!I52+'Chic Fil A BBC'!I52+Panera!I52+'Heritage Market'!I52</f>
        <v>0</v>
      </c>
      <c r="J52" s="103">
        <f t="shared" ref="J52:J83" si="23">IFERROR(I52/I$28,0)</f>
        <v>0</v>
      </c>
      <c r="K52" s="167">
        <f>'POD Breezeway'!K52+'Express GL'!K52+'Starbucks GL-SBX Truck'!K52+'Miro''s'!K52+'Faculty Club'!K52+'Almazar '!K52+'Burger King'!K52+Bustelo!K52+Chilis!K52+Einstein!K52+Jamba!K52+'Pollo Tropical'!K52+'Subway GC'!K52+'Sushi Maki'!K52+Panda!K52+'Starbucks Mango'!K52+'Taco Bell'!K52+'Chick-fil-A'!K52+Dunkin!K52+'Misha''s'!K52+Sergios!K52+'Moes PG5'!K52+'Papa Johns'!K52+Salad!K52+'Half Moon'!K52+'Athletic Training Table'!K52+'Starbucks BBC'!K52+'Moes BBC'!K52+'Grille Works BBC'!K52+'Subway BBC'!K52+'Market Pavillion'!K52+'Chic Fil A BBC'!K52+Panera!K52+'Heritage Market'!K52</f>
        <v>0</v>
      </c>
      <c r="L52" s="103">
        <f t="shared" ref="L52:L83" si="24">IFERROR(K52/K$28,0)</f>
        <v>0</v>
      </c>
      <c r="M52" s="167">
        <f>'POD Breezeway'!M52+'Express GL'!M52+'Starbucks GL-SBX Truck'!M52+'Miro''s'!M52+'Faculty Club'!M52+'Almazar '!M52+'Burger King'!M52+Bustelo!M52+Chilis!M52+Einstein!M52+Jamba!M52+'Pollo Tropical'!M52+'Subway GC'!M52+'Sushi Maki'!M52+Panda!M52+'Starbucks Mango'!M52+'Taco Bell'!M52+'Chick-fil-A'!M52+Dunkin!M52+'Misha''s'!M52+Sergios!M52+'Moes PG5'!M52+'Papa Johns'!M52+Salad!M52+'Half Moon'!M52+'Athletic Training Table'!M52+'Starbucks BBC'!M52+'Moes BBC'!M52+'Grille Works BBC'!M52+'Subway BBC'!M52+'Market Pavillion'!M52+'Chic Fil A BBC'!M52+Panera!M52+'Heritage Market'!M52</f>
        <v>0</v>
      </c>
      <c r="N52" s="103">
        <f t="shared" ref="N52:N83" si="25">IFERROR(M52/M$28,0)</f>
        <v>0</v>
      </c>
      <c r="O52" s="167">
        <f>'POD Breezeway'!O52+'Express GL'!O52+'Starbucks GL-SBX Truck'!O52+'Miro''s'!O52+'Faculty Club'!O52+'Almazar '!O52+'Burger King'!O52+Bustelo!O52+Chilis!O52+Einstein!O52+Jamba!O52+'Pollo Tropical'!O52+'Subway GC'!O52+'Sushi Maki'!O52+Panda!O52+'Starbucks Mango'!O52+'Taco Bell'!O52+'Chick-fil-A'!O52+Dunkin!O52+'Misha''s'!O52+Sergios!O52+'Moes PG5'!O52+'Papa Johns'!O52+Salad!O52+'Half Moon'!O52+'Athletic Training Table'!O52+'Starbucks BBC'!O52+'Moes BBC'!O52+'Grille Works BBC'!O52+'Subway BBC'!O52+'Market Pavillion'!O52+'Chic Fil A BBC'!O52+Panera!O52+'Heritage Market'!O52</f>
        <v>0</v>
      </c>
      <c r="P52" s="103">
        <f t="shared" ref="P52:P83" si="26">IFERROR(O52/O$28,0)</f>
        <v>0</v>
      </c>
      <c r="Q52" s="167">
        <f>'POD Breezeway'!Q52+'Express GL'!Q52+'Starbucks GL-SBX Truck'!Q52+'Miro''s'!Q52+'Faculty Club'!Q52+'Almazar '!Q52+'Burger King'!Q52+Bustelo!Q52+Chilis!Q52+Einstein!Q52+Jamba!Q52+'Pollo Tropical'!Q52+'Subway GC'!Q52+'Sushi Maki'!Q52+Panda!Q52+'Starbucks Mango'!Q52+'Taco Bell'!Q52+'Chick-fil-A'!Q52+Dunkin!Q52+'Misha''s'!Q52+Sergios!Q52+'Moes PG5'!Q52+'Papa Johns'!Q52+Salad!Q52+'Half Moon'!Q52+'Athletic Training Table'!Q52+'Starbucks BBC'!Q52+'Moes BBC'!Q52+'Grille Works BBC'!Q52+'Subway BBC'!Q52+'Market Pavillion'!Q52+'Chic Fil A BBC'!Q52+Panera!Q52+'Heritage Market'!Q52</f>
        <v>0</v>
      </c>
      <c r="R52" s="103">
        <f t="shared" ref="R52:R83" si="27">IFERROR(Q52/Q$28,0)</f>
        <v>0</v>
      </c>
      <c r="S52" s="167">
        <f>'POD Breezeway'!S52+'Express GL'!S52+'Starbucks GL-SBX Truck'!S52+'Miro''s'!S52+'Faculty Club'!S52+'Almazar '!S52+'Burger King'!S52+Bustelo!S52+Chilis!S52+Einstein!S52+Jamba!S52+'Pollo Tropical'!S52+'Subway GC'!S52+'Sushi Maki'!S52+Panda!S52+'Starbucks Mango'!S52+'Taco Bell'!S52+'Chick-fil-A'!S52+Dunkin!S52+'Misha''s'!S52+Sergios!S52+'Moes PG5'!S52+'Papa Johns'!S52+Salad!S52+'Half Moon'!S52+'Athletic Training Table'!S52+'Starbucks BBC'!S52+'Moes BBC'!S52+'Grille Works BBC'!S52+'Subway BBC'!S52+'Market Pavillion'!S52+'Chic Fil A BBC'!S52+Panera!S52+'Heritage Market'!S52</f>
        <v>0</v>
      </c>
      <c r="T52" s="103">
        <f t="shared" ref="T52:T83" si="28">IFERROR(S52/S$28,0)</f>
        <v>0</v>
      </c>
      <c r="U52" s="167">
        <f>'POD Breezeway'!U52+'Express GL'!U52+'Starbucks GL-SBX Truck'!U52+'Miro''s'!U52+'Faculty Club'!U52+'Almazar '!U52+'Burger King'!U52+Bustelo!U52+Chilis!U52+Einstein!U52+Jamba!U52+'Pollo Tropical'!U52+'Subway GC'!U52+'Sushi Maki'!U52+Panda!U52+'Starbucks Mango'!U52+'Taco Bell'!U52+'Chick-fil-A'!U52+Dunkin!U52+'Misha''s'!U52+Sergios!U52+'Moes PG5'!U52+'Papa Johns'!U52+Salad!U52+'Half Moon'!U52+'Athletic Training Table'!U52+'Starbucks BBC'!U52+'Moes BBC'!U52+'Grille Works BBC'!U52+'Subway BBC'!U52+'Market Pavillion'!U52+'Chic Fil A BBC'!U52+Panera!U52+'Heritage Market'!U52</f>
        <v>0</v>
      </c>
      <c r="V52" s="103">
        <f t="shared" ref="V52:V105" si="29">IFERROR(U52/U$28,0)</f>
        <v>0</v>
      </c>
    </row>
    <row r="53" spans="1:22" ht="12.75" customHeight="1" x14ac:dyDescent="0.3">
      <c r="A53" s="38" t="s">
        <v>97</v>
      </c>
      <c r="B53" s="50"/>
      <c r="C53" s="167">
        <f>'POD Breezeway'!C53+'Express GL'!C53+'Starbucks GL-SBX Truck'!C53+'Miro''s'!C53+'Faculty Club'!C53+'Almazar '!C53+'Burger King'!C53+Bustelo!C53+Chilis!C53+Einstein!C53+Jamba!C53+'Pollo Tropical'!C53+'Subway GC'!C53+'Sushi Maki'!C53+Panda!C53+'Starbucks Mango'!C53+'Taco Bell'!C53+'Chick-fil-A'!C53+Dunkin!C53+'Misha''s'!C53+Sergios!C53+'Moes PG5'!C53+'Papa Johns'!C53+Salad!C53+'Half Moon'!C53+'Athletic Training Table'!C53+'Starbucks BBC'!C53+'Moes BBC'!C53+'Grille Works BBC'!C53+'Subway BBC'!C53+'Market Pavillion'!C53+'Chic Fil A BBC'!C53+Panera!C53+'Heritage Market'!C53</f>
        <v>0</v>
      </c>
      <c r="D53" s="103">
        <f t="shared" si="20"/>
        <v>0</v>
      </c>
      <c r="E53" s="167">
        <f>'POD Breezeway'!E53+'Express GL'!E53+'Starbucks GL-SBX Truck'!E53+'Miro''s'!E53+'Faculty Club'!E53+'Almazar '!E53+'Burger King'!E53+Bustelo!E53+Chilis!E53+Einstein!E53+Jamba!E53+'Pollo Tropical'!E53+'Subway GC'!E53+'Sushi Maki'!E53+Panda!E53+'Starbucks Mango'!E53+'Taco Bell'!E53+'Chick-fil-A'!E53+Dunkin!E53+'Misha''s'!E53+Sergios!E53+'Moes PG5'!E53+'Papa Johns'!E53+Salad!E53+'Half Moon'!E53+'Athletic Training Table'!E53+'Starbucks BBC'!E53+'Moes BBC'!E53+'Grille Works BBC'!E53+'Subway BBC'!E53+'Market Pavillion'!E53+'Chic Fil A BBC'!E53+Panera!E53+'Heritage Market'!E53</f>
        <v>0</v>
      </c>
      <c r="F53" s="103">
        <f t="shared" si="21"/>
        <v>0</v>
      </c>
      <c r="G53" s="167">
        <f>'POD Breezeway'!G53+'Express GL'!G53+'Starbucks GL-SBX Truck'!G53+'Miro''s'!G53+'Faculty Club'!G53+'Almazar '!G53+'Burger King'!G53+Bustelo!G53+Chilis!G53+Einstein!G53+Jamba!G53+'Pollo Tropical'!G53+'Subway GC'!G53+'Sushi Maki'!G53+Panda!G53+'Starbucks Mango'!G53+'Taco Bell'!G53+'Chick-fil-A'!G53+Dunkin!G53+'Misha''s'!G53+Sergios!G53+'Moes PG5'!G53+'Papa Johns'!G53+Salad!G53+'Half Moon'!G53+'Athletic Training Table'!G53+'Starbucks BBC'!G53+'Moes BBC'!G53+'Grille Works BBC'!G53+'Subway BBC'!G53+'Market Pavillion'!G53+'Chic Fil A BBC'!G53+Panera!G53+'Heritage Market'!G53</f>
        <v>0</v>
      </c>
      <c r="H53" s="103">
        <f t="shared" si="22"/>
        <v>0</v>
      </c>
      <c r="I53" s="167">
        <f>'POD Breezeway'!I53+'Express GL'!I53+'Starbucks GL-SBX Truck'!I53+'Miro''s'!I53+'Faculty Club'!I53+'Almazar '!I53+'Burger King'!I53+Bustelo!I53+Chilis!I53+Einstein!I53+Jamba!I53+'Pollo Tropical'!I53+'Subway GC'!I53+'Sushi Maki'!I53+Panda!I53+'Starbucks Mango'!I53+'Taco Bell'!I53+'Chick-fil-A'!I53+Dunkin!I53+'Misha''s'!I53+Sergios!I53+'Moes PG5'!I53+'Papa Johns'!I53+Salad!I53+'Half Moon'!I53+'Athletic Training Table'!I53+'Starbucks BBC'!I53+'Moes BBC'!I53+'Grille Works BBC'!I53+'Subway BBC'!I53+'Market Pavillion'!I53+'Chic Fil A BBC'!I53+Panera!I53+'Heritage Market'!I53</f>
        <v>0</v>
      </c>
      <c r="J53" s="103">
        <f t="shared" si="23"/>
        <v>0</v>
      </c>
      <c r="K53" s="167">
        <f>'POD Breezeway'!K53+'Express GL'!K53+'Starbucks GL-SBX Truck'!K53+'Miro''s'!K53+'Faculty Club'!K53+'Almazar '!K53+'Burger King'!K53+Bustelo!K53+Chilis!K53+Einstein!K53+Jamba!K53+'Pollo Tropical'!K53+'Subway GC'!K53+'Sushi Maki'!K53+Panda!K53+'Starbucks Mango'!K53+'Taco Bell'!K53+'Chick-fil-A'!K53+Dunkin!K53+'Misha''s'!K53+Sergios!K53+'Moes PG5'!K53+'Papa Johns'!K53+Salad!K53+'Half Moon'!K53+'Athletic Training Table'!K53+'Starbucks BBC'!K53+'Moes BBC'!K53+'Grille Works BBC'!K53+'Subway BBC'!K53+'Market Pavillion'!K53+'Chic Fil A BBC'!K53+Panera!K53+'Heritage Market'!K53</f>
        <v>0</v>
      </c>
      <c r="L53" s="103">
        <f t="shared" si="24"/>
        <v>0</v>
      </c>
      <c r="M53" s="167">
        <f>'POD Breezeway'!M53+'Express GL'!M53+'Starbucks GL-SBX Truck'!M53+'Miro''s'!M53+'Faculty Club'!M53+'Almazar '!M53+'Burger King'!M53+Bustelo!M53+Chilis!M53+Einstein!M53+Jamba!M53+'Pollo Tropical'!M53+'Subway GC'!M53+'Sushi Maki'!M53+Panda!M53+'Starbucks Mango'!M53+'Taco Bell'!M53+'Chick-fil-A'!M53+Dunkin!M53+'Misha''s'!M53+Sergios!M53+'Moes PG5'!M53+'Papa Johns'!M53+Salad!M53+'Half Moon'!M53+'Athletic Training Table'!M53+'Starbucks BBC'!M53+'Moes BBC'!M53+'Grille Works BBC'!M53+'Subway BBC'!M53+'Market Pavillion'!M53+'Chic Fil A BBC'!M53+Panera!M53+'Heritage Market'!M53</f>
        <v>0</v>
      </c>
      <c r="N53" s="103">
        <f t="shared" si="25"/>
        <v>0</v>
      </c>
      <c r="O53" s="167">
        <f>'POD Breezeway'!O53+'Express GL'!O53+'Starbucks GL-SBX Truck'!O53+'Miro''s'!O53+'Faculty Club'!O53+'Almazar '!O53+'Burger King'!O53+Bustelo!O53+Chilis!O53+Einstein!O53+Jamba!O53+'Pollo Tropical'!O53+'Subway GC'!O53+'Sushi Maki'!O53+Panda!O53+'Starbucks Mango'!O53+'Taco Bell'!O53+'Chick-fil-A'!O53+Dunkin!O53+'Misha''s'!O53+Sergios!O53+'Moes PG5'!O53+'Papa Johns'!O53+Salad!O53+'Half Moon'!O53+'Athletic Training Table'!O53+'Starbucks BBC'!O53+'Moes BBC'!O53+'Grille Works BBC'!O53+'Subway BBC'!O53+'Market Pavillion'!O53+'Chic Fil A BBC'!O53+Panera!O53+'Heritage Market'!O53</f>
        <v>0</v>
      </c>
      <c r="P53" s="103">
        <f t="shared" si="26"/>
        <v>0</v>
      </c>
      <c r="Q53" s="167">
        <f>'POD Breezeway'!Q53+'Express GL'!Q53+'Starbucks GL-SBX Truck'!Q53+'Miro''s'!Q53+'Faculty Club'!Q53+'Almazar '!Q53+'Burger King'!Q53+Bustelo!Q53+Chilis!Q53+Einstein!Q53+Jamba!Q53+'Pollo Tropical'!Q53+'Subway GC'!Q53+'Sushi Maki'!Q53+Panda!Q53+'Starbucks Mango'!Q53+'Taco Bell'!Q53+'Chick-fil-A'!Q53+Dunkin!Q53+'Misha''s'!Q53+Sergios!Q53+'Moes PG5'!Q53+'Papa Johns'!Q53+Salad!Q53+'Half Moon'!Q53+'Athletic Training Table'!Q53+'Starbucks BBC'!Q53+'Moes BBC'!Q53+'Grille Works BBC'!Q53+'Subway BBC'!Q53+'Market Pavillion'!Q53+'Chic Fil A BBC'!Q53+Panera!Q53+'Heritage Market'!Q53</f>
        <v>0</v>
      </c>
      <c r="R53" s="103">
        <f t="shared" si="27"/>
        <v>0</v>
      </c>
      <c r="S53" s="167">
        <f>'POD Breezeway'!S53+'Express GL'!S53+'Starbucks GL-SBX Truck'!S53+'Miro''s'!S53+'Faculty Club'!S53+'Almazar '!S53+'Burger King'!S53+Bustelo!S53+Chilis!S53+Einstein!S53+Jamba!S53+'Pollo Tropical'!S53+'Subway GC'!S53+'Sushi Maki'!S53+Panda!S53+'Starbucks Mango'!S53+'Taco Bell'!S53+'Chick-fil-A'!S53+Dunkin!S53+'Misha''s'!S53+Sergios!S53+'Moes PG5'!S53+'Papa Johns'!S53+Salad!S53+'Half Moon'!S53+'Athletic Training Table'!S53+'Starbucks BBC'!S53+'Moes BBC'!S53+'Grille Works BBC'!S53+'Subway BBC'!S53+'Market Pavillion'!S53+'Chic Fil A BBC'!S53+Panera!S53+'Heritage Market'!S53</f>
        <v>0</v>
      </c>
      <c r="T53" s="103">
        <f t="shared" si="28"/>
        <v>0</v>
      </c>
      <c r="U53" s="167">
        <f>'POD Breezeway'!U53+'Express GL'!U53+'Starbucks GL-SBX Truck'!U53+'Miro''s'!U53+'Faculty Club'!U53+'Almazar '!U53+'Burger King'!U53+Bustelo!U53+Chilis!U53+Einstein!U53+Jamba!U53+'Pollo Tropical'!U53+'Subway GC'!U53+'Sushi Maki'!U53+Panda!U53+'Starbucks Mango'!U53+'Taco Bell'!U53+'Chick-fil-A'!U53+Dunkin!U53+'Misha''s'!U53+Sergios!U53+'Moes PG5'!U53+'Papa Johns'!U53+Salad!U53+'Half Moon'!U53+'Athletic Training Table'!U53+'Starbucks BBC'!U53+'Moes BBC'!U53+'Grille Works BBC'!U53+'Subway BBC'!U53+'Market Pavillion'!U53+'Chic Fil A BBC'!U53+Panera!U53+'Heritage Market'!U53</f>
        <v>0</v>
      </c>
      <c r="V53" s="103">
        <f t="shared" si="29"/>
        <v>0</v>
      </c>
    </row>
    <row r="54" spans="1:22" ht="12.75" customHeight="1" x14ac:dyDescent="0.3">
      <c r="A54" s="38" t="s">
        <v>30</v>
      </c>
      <c r="B54" s="50"/>
      <c r="C54" s="167">
        <f>'POD Breezeway'!C54+'Express GL'!C54+'Starbucks GL-SBX Truck'!C54+'Miro''s'!C54+'Faculty Club'!C54+'Almazar '!C54+'Burger King'!C54+Bustelo!C54+Chilis!C54+Einstein!C54+Jamba!C54+'Pollo Tropical'!C54+'Subway GC'!C54+'Sushi Maki'!C54+Panda!C54+'Starbucks Mango'!C54+'Taco Bell'!C54+'Chick-fil-A'!C54+Dunkin!C54+'Misha''s'!C54+Sergios!C54+'Moes PG5'!C54+'Papa Johns'!C54+Salad!C54+'Half Moon'!C54+'Athletic Training Table'!C54+'Starbucks BBC'!C54+'Moes BBC'!C54+'Grille Works BBC'!C54+'Subway BBC'!C54+'Market Pavillion'!C54+'Chic Fil A BBC'!C54+Panera!C54+'Heritage Market'!C54</f>
        <v>10909.009566000002</v>
      </c>
      <c r="D54" s="103">
        <f t="shared" si="20"/>
        <v>6.8548475214119068E-4</v>
      </c>
      <c r="E54" s="167">
        <f>'POD Breezeway'!E54+'Express GL'!E54+'Starbucks GL-SBX Truck'!E54+'Miro''s'!E54+'Faculty Club'!E54+'Almazar '!E54+'Burger King'!E54+Bustelo!E54+Chilis!E54+Einstein!E54+Jamba!E54+'Pollo Tropical'!E54+'Subway GC'!E54+'Sushi Maki'!E54+Panda!E54+'Starbucks Mango'!E54+'Taco Bell'!E54+'Chick-fil-A'!E54+Dunkin!E54+'Misha''s'!E54+Sergios!E54+'Moes PG5'!E54+'Papa Johns'!E54+Salad!E54+'Half Moon'!E54+'Athletic Training Table'!E54+'Starbucks BBC'!E54+'Moes BBC'!E54+'Grille Works BBC'!E54+'Subway BBC'!E54+'Market Pavillion'!E54+'Chic Fil A BBC'!E54+Panera!E54+'Heritage Market'!E54</f>
        <v>13303.4594</v>
      </c>
      <c r="F54" s="103">
        <f t="shared" si="21"/>
        <v>6.8770984040906124E-4</v>
      </c>
      <c r="G54" s="167">
        <f>'POD Breezeway'!G54+'Express GL'!G54+'Starbucks GL-SBX Truck'!G54+'Miro''s'!G54+'Faculty Club'!G54+'Almazar '!G54+'Burger King'!G54+Bustelo!G54+Chilis!G54+Einstein!G54+Jamba!G54+'Pollo Tropical'!G54+'Subway GC'!G54+'Sushi Maki'!G54+Panda!G54+'Starbucks Mango'!G54+'Taco Bell'!G54+'Chick-fil-A'!G54+Dunkin!G54+'Misha''s'!G54+Sergios!G54+'Moes PG5'!G54+'Papa Johns'!G54+Salad!G54+'Half Moon'!G54+'Athletic Training Table'!G54+'Starbucks BBC'!G54+'Moes BBC'!G54+'Grille Works BBC'!G54+'Subway BBC'!G54+'Market Pavillion'!G54+'Chic Fil A BBC'!G54+Panera!G54+'Heritage Market'!G54</f>
        <v>14046.225087999997</v>
      </c>
      <c r="H54" s="103">
        <f t="shared" si="22"/>
        <v>6.8811986123399119E-4</v>
      </c>
      <c r="I54" s="167">
        <f>'POD Breezeway'!I54+'Express GL'!I54+'Starbucks GL-SBX Truck'!I54+'Miro''s'!I54+'Faculty Club'!I54+'Almazar '!I54+'Burger King'!I54+Bustelo!I54+Chilis!I54+Einstein!I54+Jamba!I54+'Pollo Tropical'!I54+'Subway GC'!I54+'Sushi Maki'!I54+Panda!I54+'Starbucks Mango'!I54+'Taco Bell'!I54+'Chick-fil-A'!I54+Dunkin!I54+'Misha''s'!I54+Sergios!I54+'Moes PG5'!I54+'Papa Johns'!I54+Salad!I54+'Half Moon'!I54+'Athletic Training Table'!I54+'Starbucks BBC'!I54+'Moes BBC'!I54+'Grille Works BBC'!I54+'Subway BBC'!I54+'Market Pavillion'!I54+'Chic Fil A BBC'!I54+Panera!I54+'Heritage Market'!I54</f>
        <v>14254.53767976</v>
      </c>
      <c r="J54" s="103">
        <f t="shared" si="23"/>
        <v>6.8806037660645056E-4</v>
      </c>
      <c r="K54" s="167">
        <f>'POD Breezeway'!K54+'Express GL'!K54+'Starbucks GL-SBX Truck'!K54+'Miro''s'!K54+'Faculty Club'!K54+'Almazar '!K54+'Burger King'!K54+Bustelo!K54+Chilis!K54+Einstein!K54+Jamba!K54+'Pollo Tropical'!K54+'Subway GC'!K54+'Sushi Maki'!K54+Panda!K54+'Starbucks Mango'!K54+'Taco Bell'!K54+'Chick-fil-A'!K54+Dunkin!K54+'Misha''s'!K54+Sergios!K54+'Moes PG5'!K54+'Papa Johns'!K54+Salad!K54+'Half Moon'!K54+'Athletic Training Table'!K54+'Starbucks BBC'!K54+'Moes BBC'!K54+'Grille Works BBC'!K54+'Subway BBC'!K54+'Market Pavillion'!K54+'Chic Fil A BBC'!K54+Panera!K54+'Heritage Market'!K54</f>
        <v>14465.660684255199</v>
      </c>
      <c r="L54" s="103">
        <f t="shared" si="24"/>
        <v>6.8904339198407646E-4</v>
      </c>
      <c r="M54" s="167">
        <f>'POD Breezeway'!M54+'Express GL'!M54+'Starbucks GL-SBX Truck'!M54+'Miro''s'!M54+'Faculty Club'!M54+'Almazar '!M54+'Burger King'!M54+Bustelo!M54+Chilis!M54+Einstein!M54+Jamba!M54+'Pollo Tropical'!M54+'Subway GC'!M54+'Sushi Maki'!M54+Panda!M54+'Starbucks Mango'!M54+'Taco Bell'!M54+'Chick-fil-A'!M54+Dunkin!M54+'Misha''s'!M54+Sergios!M54+'Moes PG5'!M54+'Papa Johns'!M54+Salad!M54+'Half Moon'!M54+'Athletic Training Table'!M54+'Starbucks BBC'!M54+'Moes BBC'!M54+'Grille Works BBC'!M54+'Subway BBC'!M54+'Market Pavillion'!M54+'Chic Fil A BBC'!M54+Panera!M54+'Heritage Market'!M54</f>
        <v>14681.062777349307</v>
      </c>
      <c r="N54" s="103">
        <f t="shared" si="25"/>
        <v>6.8794100104442048E-4</v>
      </c>
      <c r="O54" s="167">
        <f>'POD Breezeway'!O54+'Express GL'!O54+'Starbucks GL-SBX Truck'!O54+'Miro''s'!O54+'Faculty Club'!O54+'Almazar '!O54+'Burger King'!O54+Bustelo!O54+Chilis!O54+Einstein!O54+Jamba!O54+'Pollo Tropical'!O54+'Subway GC'!O54+'Sushi Maki'!O54+Panda!O54+'Starbucks Mango'!O54+'Taco Bell'!O54+'Chick-fil-A'!O54+Dunkin!O54+'Misha''s'!O54+Sergios!O54+'Moes PG5'!O54+'Papa Johns'!O54+Salad!O54+'Half Moon'!O54+'Athletic Training Table'!O54+'Starbucks BBC'!O54+'Moes BBC'!O54+'Grille Works BBC'!O54+'Subway BBC'!O54+'Market Pavillion'!O54+'Chic Fil A BBC'!O54+Panera!O54+'Heritage Market'!O54</f>
        <v>14899.414122879381</v>
      </c>
      <c r="P54" s="103">
        <f t="shared" si="26"/>
        <v>6.8788113524002274E-4</v>
      </c>
      <c r="Q54" s="167">
        <f>'POD Breezeway'!Q54+'Express GL'!Q54+'Starbucks GL-SBX Truck'!Q54+'Miro''s'!Q54+'Faculty Club'!Q54+'Almazar '!Q54+'Burger King'!Q54+Bustelo!Q54+Chilis!Q54+Einstein!Q54+Jamba!Q54+'Pollo Tropical'!Q54+'Subway GC'!Q54+'Sushi Maki'!Q54+Panda!Q54+'Starbucks Mango'!Q54+'Taco Bell'!Q54+'Chick-fil-A'!Q54+Dunkin!Q54+'Misha''s'!Q54+Sergios!Q54+'Moes PG5'!Q54+'Papa Johns'!Q54+Salad!Q54+'Half Moon'!Q54+'Athletic Training Table'!Q54+'Starbucks BBC'!Q54+'Moes BBC'!Q54+'Grille Works BBC'!Q54+'Subway BBC'!Q54+'Market Pavillion'!Q54+'Chic Fil A BBC'!Q54+Panera!Q54+'Heritage Market'!Q54</f>
        <v>15122.18640745329</v>
      </c>
      <c r="R54" s="103">
        <f t="shared" si="27"/>
        <v>6.8782190608502594E-4</v>
      </c>
      <c r="S54" s="167">
        <f>'POD Breezeway'!S54+'Express GL'!S54+'Starbucks GL-SBX Truck'!S54+'Miro''s'!S54+'Faculty Club'!S54+'Almazar '!S54+'Burger King'!S54+Bustelo!S54+Chilis!S54+Einstein!S54+Jamba!S54+'Pollo Tropical'!S54+'Subway GC'!S54+'Sushi Maki'!S54+Panda!S54+'Starbucks Mango'!S54+'Taco Bell'!S54+'Chick-fil-A'!S54+Dunkin!S54+'Misha''s'!S54+Sergios!S54+'Moes PG5'!S54+'Papa Johns'!S54+Salad!S54+'Half Moon'!S54+'Athletic Training Table'!S54+'Starbucks BBC'!S54+'Moes BBC'!S54+'Grille Works BBC'!S54+'Subway BBC'!S54+'Market Pavillion'!S54+'Chic Fil A BBC'!S54+Panera!S54+'Heritage Market'!S54</f>
        <v>15348.752876110237</v>
      </c>
      <c r="T54" s="103">
        <f t="shared" si="28"/>
        <v>6.8776275557744574E-4</v>
      </c>
      <c r="U54" s="167">
        <f>'POD Breezeway'!U54+'Express GL'!U54+'Starbucks GL-SBX Truck'!U54+'Miro''s'!U54+'Faculty Club'!U54+'Almazar '!U54+'Burger King'!U54+Bustelo!U54+Chilis!U54+Einstein!U54+Jamba!U54+'Pollo Tropical'!U54+'Subway GC'!U54+'Sushi Maki'!U54+Panda!U54+'Starbucks Mango'!U54+'Taco Bell'!U54+'Chick-fil-A'!U54+Dunkin!U54+'Misha''s'!U54+Sergios!U54+'Moes PG5'!U54+'Papa Johns'!U54+Salad!U54+'Half Moon'!U54+'Athletic Training Table'!U54+'Starbucks BBC'!U54+'Moes BBC'!U54+'Grille Works BBC'!U54+'Subway BBC'!U54+'Market Pavillion'!U54+'Chic Fil A BBC'!U54+Panera!U54+'Heritage Market'!U54</f>
        <v>15579.188368866924</v>
      </c>
      <c r="V54" s="103">
        <f t="shared" si="29"/>
        <v>6.8770369086286801E-4</v>
      </c>
    </row>
    <row r="55" spans="1:22" ht="12.75" customHeight="1" x14ac:dyDescent="0.3">
      <c r="A55" s="38" t="s">
        <v>153</v>
      </c>
      <c r="B55" s="50"/>
      <c r="C55" s="167">
        <f>'POD Breezeway'!C55+'Express GL'!C55+'Starbucks GL-SBX Truck'!C55+'Miro''s'!C55+'Faculty Club'!C55+'Almazar '!C55+'Burger King'!C55+Bustelo!C55+Chilis!C55+Einstein!C55+Jamba!C55+'Pollo Tropical'!C55+'Subway GC'!C55+'Sushi Maki'!C55+Panda!C55+'Starbucks Mango'!C55+'Taco Bell'!C55+'Chick-fil-A'!C55+Dunkin!C55+'Misha''s'!C55+Sergios!C55+'Moes PG5'!C55+'Papa Johns'!C55+Salad!C55+'Half Moon'!C55+'Athletic Training Table'!C55+'Starbucks BBC'!C55+'Moes BBC'!C55+'Grille Works BBC'!C55+'Subway BBC'!C55+'Market Pavillion'!C55+'Chic Fil A BBC'!C55+Panera!C55+'Heritage Market'!C55</f>
        <v>1008969.2695999999</v>
      </c>
      <c r="D55" s="103">
        <f t="shared" si="20"/>
        <v>6.3400168961757972E-2</v>
      </c>
      <c r="E55" s="167">
        <f>'POD Breezeway'!E55+'Express GL'!E55+'Starbucks GL-SBX Truck'!E55+'Miro''s'!E55+'Faculty Club'!E55+'Almazar '!E55+'Burger King'!E55+Bustelo!E55+Chilis!E55+Einstein!E55+Jamba!E55+'Pollo Tropical'!E55+'Subway GC'!E55+'Sushi Maki'!E55+Panda!E55+'Starbucks Mango'!E55+'Taco Bell'!E55+'Chick-fil-A'!E55+Dunkin!E55+'Misha''s'!E55+Sergios!E55+'Moes PG5'!E55+'Papa Johns'!E55+Salad!E55+'Half Moon'!E55+'Athletic Training Table'!E55+'Starbucks BBC'!E55+'Moes BBC'!E55+'Grille Works BBC'!E55+'Subway BBC'!E55+'Market Pavillion'!E55+'Chic Fil A BBC'!E55+Panera!E55+'Heritage Market'!E55</f>
        <v>1070892.2000000002</v>
      </c>
      <c r="F55" s="103">
        <f t="shared" si="21"/>
        <v>5.5358766604520077E-2</v>
      </c>
      <c r="G55" s="167">
        <f>'POD Breezeway'!G55+'Express GL'!G55+'Starbucks GL-SBX Truck'!G55+'Miro''s'!G55+'Faculty Club'!G55+'Almazar '!G55+'Burger King'!G55+Bustelo!G55+Chilis!G55+Einstein!G55+Jamba!G55+'Pollo Tropical'!G55+'Subway GC'!G55+'Sushi Maki'!G55+Panda!G55+'Starbucks Mango'!G55+'Taco Bell'!G55+'Chick-fil-A'!G55+Dunkin!G55+'Misha''s'!G55+Sergios!G55+'Moes PG5'!G55+'Papa Johns'!G55+Salad!G55+'Half Moon'!G55+'Athletic Training Table'!G55+'Starbucks BBC'!G55+'Moes BBC'!G55+'Grille Works BBC'!G55+'Subway BBC'!G55+'Market Pavillion'!G55+'Chic Fil A BBC'!G55+Panera!G55+'Heritage Market'!G55</f>
        <v>1075198.7439999999</v>
      </c>
      <c r="H55" s="103">
        <f t="shared" si="22"/>
        <v>5.2673626250822739E-2</v>
      </c>
      <c r="I55" s="167">
        <f>'POD Breezeway'!I55+'Express GL'!I55+'Starbucks GL-SBX Truck'!I55+'Miro''s'!I55+'Faculty Club'!I55+'Almazar '!I55+'Burger King'!I55+Bustelo!I55+Chilis!I55+Einstein!I55+Jamba!I55+'Pollo Tropical'!I55+'Subway GC'!I55+'Sushi Maki'!I55+Panda!I55+'Starbucks Mango'!I55+'Taco Bell'!I55+'Chick-fil-A'!I55+Dunkin!I55+'Misha''s'!I55+Sergios!I55+'Moes PG5'!I55+'Papa Johns'!I55+Salad!I55+'Half Moon'!I55+'Athletic Training Table'!I55+'Starbucks BBC'!I55+'Moes BBC'!I55+'Grille Works BBC'!I55+'Subway BBC'!I55+'Market Pavillion'!I55+'Chic Fil A BBC'!I55+Panera!I55+'Heritage Market'!I55</f>
        <v>1090102.96988</v>
      </c>
      <c r="J55" s="103">
        <f t="shared" si="23"/>
        <v>5.2618799490105353E-2</v>
      </c>
      <c r="K55" s="167">
        <f>'POD Breezeway'!K55+'Express GL'!K55+'Starbucks GL-SBX Truck'!K55+'Miro''s'!K55+'Faculty Club'!K55+'Almazar '!K55+'Burger King'!K55+Bustelo!K55+Chilis!K55+Einstein!K55+Jamba!K55+'Pollo Tropical'!K55+'Subway GC'!K55+'Sushi Maki'!K55+Panda!K55+'Starbucks Mango'!K55+'Taco Bell'!K55+'Chick-fil-A'!K55+Dunkin!K55+'Misha''s'!K55+Sergios!K55+'Moes PG5'!K55+'Papa Johns'!K55+Salad!K55+'Half Moon'!K55+'Athletic Training Table'!K55+'Starbucks BBC'!K55+'Moes BBC'!K55+'Grille Works BBC'!K55+'Subway BBC'!K55+'Market Pavillion'!K55+'Chic Fil A BBC'!K55+Panera!K55+'Heritage Market'!K55</f>
        <v>1105239.2827876001</v>
      </c>
      <c r="L55" s="103">
        <f t="shared" si="24"/>
        <v>5.2645906812601735E-2</v>
      </c>
      <c r="M55" s="167">
        <f>'POD Breezeway'!M55+'Express GL'!M55+'Starbucks GL-SBX Truck'!M55+'Miro''s'!M55+'Faculty Club'!M55+'Almazar '!M55+'Burger King'!M55+Bustelo!M55+Chilis!M55+Einstein!M55+Jamba!M55+'Pollo Tropical'!M55+'Subway GC'!M55+'Sushi Maki'!M55+Panda!M55+'Starbucks Mango'!M55+'Taco Bell'!M55+'Chick-fil-A'!M55+Dunkin!M55+'Misha''s'!M55+Sergios!M55+'Moes PG5'!M55+'Papa Johns'!M55+Salad!M55+'Half Moon'!M55+'Athletic Training Table'!M55+'Starbucks BBC'!M55+'Moes BBC'!M55+'Grille Works BBC'!M55+'Subway BBC'!M55+'Market Pavillion'!M55+'Chic Fil A BBC'!M55+Panera!M55+'Heritage Market'!M55</f>
        <v>1120611.664488452</v>
      </c>
      <c r="N55" s="103">
        <f t="shared" si="25"/>
        <v>5.2510824450641709E-2</v>
      </c>
      <c r="O55" s="167">
        <f>'POD Breezeway'!O55+'Express GL'!O55+'Starbucks GL-SBX Truck'!O55+'Miro''s'!O55+'Faculty Club'!O55+'Almazar '!O55+'Burger King'!O55+Bustelo!O55+Chilis!O55+Einstein!O55+Jamba!O55+'Pollo Tropical'!O55+'Subway GC'!O55+'Sushi Maki'!O55+Panda!O55+'Starbucks Mango'!O55+'Taco Bell'!O55+'Chick-fil-A'!O55+Dunkin!O55+'Misha''s'!O55+Sergios!O55+'Moes PG5'!O55+'Papa Johns'!O55+Salad!O55+'Half Moon'!O55+'Athletic Training Table'!O55+'Starbucks BBC'!O55+'Moes BBC'!O55+'Grille Works BBC'!O55+'Subway BBC'!O55+'Market Pavillion'!O55+'Chic Fil A BBC'!O55+Panera!O55+'Heritage Market'!O55</f>
        <v>1136224.1697837724</v>
      </c>
      <c r="P55" s="103">
        <f t="shared" si="26"/>
        <v>5.2457577549832428E-2</v>
      </c>
      <c r="Q55" s="167">
        <f>'POD Breezeway'!Q55+'Express GL'!Q55+'Starbucks GL-SBX Truck'!Q55+'Miro''s'!Q55+'Faculty Club'!Q55+'Almazar '!Q55+'Burger King'!Q55+Bustelo!Q55+Chilis!Q55+Einstein!Q55+Jamba!Q55+'Pollo Tropical'!Q55+'Subway GC'!Q55+'Sushi Maki'!Q55+Panda!Q55+'Starbucks Mango'!Q55+'Taco Bell'!Q55+'Chick-fil-A'!Q55+Dunkin!Q55+'Misha''s'!Q55+Sergios!Q55+'Moes PG5'!Q55+'Papa Johns'!Q55+Salad!Q55+'Half Moon'!Q55+'Athletic Training Table'!Q55+'Starbucks BBC'!Q55+'Moes BBC'!Q55+'Grille Works BBC'!Q55+'Subway BBC'!Q55+'Market Pavillion'!Q55+'Chic Fil A BBC'!Q55+Panera!Q55+'Heritage Market'!Q55</f>
        <v>1152080.9279050541</v>
      </c>
      <c r="R55" s="103">
        <f t="shared" si="27"/>
        <v>5.2401582578382677E-2</v>
      </c>
      <c r="S55" s="167">
        <f>'POD Breezeway'!S55+'Express GL'!S55+'Starbucks GL-SBX Truck'!S55+'Miro''s'!S55+'Faculty Club'!S55+'Almazar '!S55+'Burger King'!S55+Bustelo!S55+Chilis!S55+Einstein!S55+Jamba!S55+'Pollo Tropical'!S55+'Subway GC'!S55+'Sushi Maki'!S55+Panda!S55+'Starbucks Mango'!S55+'Taco Bell'!S55+'Chick-fil-A'!S55+Dunkin!S55+'Misha''s'!S55+Sergios!S55+'Moes PG5'!S55+'Papa Johns'!S55+Salad!S55+'Half Moon'!S55+'Athletic Training Table'!S55+'Starbucks BBC'!S55+'Moes BBC'!S55+'Grille Works BBC'!S55+'Subway BBC'!S55+'Market Pavillion'!S55+'Chic Fil A BBC'!S55+Panera!S55+'Heritage Market'!S55</f>
        <v>1168186.1439360178</v>
      </c>
      <c r="T55" s="103">
        <f t="shared" si="28"/>
        <v>5.2345290061405758E-2</v>
      </c>
      <c r="U55" s="167">
        <f>'POD Breezeway'!U55+'Express GL'!U55+'Starbucks GL-SBX Truck'!U55+'Miro''s'!U55+'Faculty Club'!U55+'Almazar '!U55+'Burger King'!U55+Bustelo!U55+Chilis!U55+Einstein!U55+Jamba!U55+'Pollo Tropical'!U55+'Subway GC'!U55+'Sushi Maki'!U55+Panda!U55+'Starbucks Mango'!U55+'Taco Bell'!U55+'Chick-fil-A'!U55+Dunkin!U55+'Misha''s'!U55+Sergios!U55+'Moes PG5'!U55+'Papa Johns'!U55+Salad!U55+'Half Moon'!U55+'Athletic Training Table'!U55+'Starbucks BBC'!U55+'Moes BBC'!U55+'Grille Works BBC'!U55+'Subway BBC'!U55+'Market Pavillion'!U55+'Chic Fil A BBC'!U55+Panera!U55+'Heritage Market'!U55</f>
        <v>1141087.9771905616</v>
      </c>
      <c r="V55" s="103">
        <f t="shared" si="29"/>
        <v>5.037042976393942E-2</v>
      </c>
    </row>
    <row r="56" spans="1:22" ht="12.75" customHeight="1" x14ac:dyDescent="0.3">
      <c r="A56" s="38" t="s">
        <v>88</v>
      </c>
      <c r="B56" s="50"/>
      <c r="C56" s="167">
        <f>'POD Breezeway'!C56+'Express GL'!C56+'Starbucks GL-SBX Truck'!C56+'Miro''s'!C56+'Faculty Club'!C56+'Almazar '!C56+'Burger King'!C56+Bustelo!C56+Chilis!C56+Einstein!C56+Jamba!C56+'Pollo Tropical'!C56+'Subway GC'!C56+'Sushi Maki'!C56+Panda!C56+'Starbucks Mango'!C56+'Taco Bell'!C56+'Chick-fil-A'!C56+Dunkin!C56+'Misha''s'!C56+Sergios!C56+'Moes PG5'!C56+'Papa Johns'!C56+Salad!C56+'Half Moon'!C56+'Athletic Training Table'!C56+'Starbucks BBC'!C56+'Moes BBC'!C56+'Grille Works BBC'!C56+'Subway BBC'!C56+'Market Pavillion'!C56+'Chic Fil A BBC'!C56+Panera!C56+'Heritage Market'!C56</f>
        <v>7947.9926838000001</v>
      </c>
      <c r="D56" s="103">
        <f t="shared" si="20"/>
        <v>4.9942460513143882E-4</v>
      </c>
      <c r="E56" s="167">
        <f>'POD Breezeway'!E56+'Express GL'!E56+'Starbucks GL-SBX Truck'!E56+'Miro''s'!E56+'Faculty Club'!E56+'Almazar '!E56+'Burger King'!E56+Bustelo!E56+Chilis!E56+Einstein!E56+Jamba!E56+'Pollo Tropical'!E56+'Subway GC'!E56+'Sushi Maki'!E56+Panda!E56+'Starbucks Mango'!E56+'Taco Bell'!E56+'Chick-fil-A'!E56+Dunkin!E56+'Misha''s'!E56+Sergios!E56+'Moes PG5'!E56+'Papa Johns'!E56+Salad!E56+'Half Moon'!E56+'Athletic Training Table'!E56+'Starbucks BBC'!E56+'Moes BBC'!E56+'Grille Works BBC'!E56+'Subway BBC'!E56+'Market Pavillion'!E56+'Chic Fil A BBC'!E56+Panera!E56+'Heritage Market'!E56</f>
        <v>9692.5204200000026</v>
      </c>
      <c r="F56" s="103">
        <f t="shared" si="21"/>
        <v>5.0104574086945908E-4</v>
      </c>
      <c r="G56" s="167">
        <f>'POD Breezeway'!G56+'Express GL'!G56+'Starbucks GL-SBX Truck'!G56+'Miro''s'!G56+'Faculty Club'!G56+'Almazar '!G56+'Burger King'!G56+Bustelo!G56+Chilis!G56+Einstein!G56+Jamba!G56+'Pollo Tropical'!G56+'Subway GC'!G56+'Sushi Maki'!G56+Panda!G56+'Starbucks Mango'!G56+'Taco Bell'!G56+'Chick-fil-A'!G56+Dunkin!G56+'Misha''s'!G56+Sergios!G56+'Moes PG5'!G56+'Papa Johns'!G56+Salad!G56+'Half Moon'!G56+'Athletic Training Table'!G56+'Starbucks BBC'!G56+'Moes BBC'!G56+'Grille Works BBC'!G56+'Subway BBC'!G56+'Market Pavillion'!G56+'Chic Fil A BBC'!G56+Panera!G56+'Heritage Market'!G56</f>
        <v>10233.678278400001</v>
      </c>
      <c r="H56" s="103">
        <f t="shared" si="22"/>
        <v>5.0134447032762226E-4</v>
      </c>
      <c r="I56" s="167">
        <f>'POD Breezeway'!I56+'Express GL'!I56+'Starbucks GL-SBX Truck'!I56+'Miro''s'!I56+'Faculty Club'!I56+'Almazar '!I56+'Burger King'!I56+Bustelo!I56+Chilis!I56+Einstein!I56+Jamba!I56+'Pollo Tropical'!I56+'Subway GC'!I56+'Sushi Maki'!I56+Panda!I56+'Starbucks Mango'!I56+'Taco Bell'!I56+'Chick-fil-A'!I56+Dunkin!I56+'Misha''s'!I56+Sergios!I56+'Moes PG5'!I56+'Papa Johns'!I56+Salad!I56+'Half Moon'!I56+'Athletic Training Table'!I56+'Starbucks BBC'!I56+'Moes BBC'!I56+'Grille Works BBC'!I56+'Subway BBC'!I56+'Market Pavillion'!I56+'Chic Fil A BBC'!I56+Panera!I56+'Heritage Market'!I56</f>
        <v>10385.448880968002</v>
      </c>
      <c r="J56" s="103">
        <f t="shared" si="23"/>
        <v>5.0130113152755697E-4</v>
      </c>
      <c r="K56" s="167">
        <f>'POD Breezeway'!K56+'Express GL'!K56+'Starbucks GL-SBX Truck'!K56+'Miro''s'!K56+'Faculty Club'!K56+'Almazar '!K56+'Burger King'!K56+Bustelo!K56+Chilis!K56+Einstein!K56+Jamba!K56+'Pollo Tropical'!K56+'Subway GC'!K56+'Sushi Maki'!K56+Panda!K56+'Starbucks Mango'!K56+'Taco Bell'!K56+'Chick-fil-A'!K56+Dunkin!K56+'Misha''s'!K56+Sergios!K56+'Moes PG5'!K56+'Papa Johns'!K56+Salad!K56+'Half Moon'!K56+'Athletic Training Table'!K56+'Starbucks BBC'!K56+'Moes BBC'!K56+'Grille Works BBC'!K56+'Subway BBC'!K56+'Market Pavillion'!K56+'Chic Fil A BBC'!K56+Panera!K56+'Heritage Market'!K56</f>
        <v>10539.267069957359</v>
      </c>
      <c r="L56" s="103">
        <f t="shared" si="24"/>
        <v>5.0201732844554138E-4</v>
      </c>
      <c r="M56" s="167">
        <f>'POD Breezeway'!M56+'Express GL'!M56+'Starbucks GL-SBX Truck'!M56+'Miro''s'!M56+'Faculty Club'!M56+'Almazar '!M56+'Burger King'!M56+Bustelo!M56+Chilis!M56+Einstein!M56+Jamba!M56+'Pollo Tropical'!M56+'Subway GC'!M56+'Sushi Maki'!M56+Panda!M56+'Starbucks Mango'!M56+'Taco Bell'!M56+'Chick-fil-A'!M56+Dunkin!M56+'Misha''s'!M56+Sergios!M56+'Moes PG5'!M56+'Papa Johns'!M56+Salad!M56+'Half Moon'!M56+'Athletic Training Table'!M56+'Starbucks BBC'!M56+'Moes BBC'!M56+'Grille Works BBC'!M56+'Subway BBC'!M56+'Market Pavillion'!M56+'Chic Fil A BBC'!M56+Panera!M56+'Heritage Market'!M56</f>
        <v>10696.202880640207</v>
      </c>
      <c r="N56" s="103">
        <f t="shared" si="25"/>
        <v>5.0121415790379186E-4</v>
      </c>
      <c r="O56" s="167">
        <f>'POD Breezeway'!O56+'Express GL'!O56+'Starbucks GL-SBX Truck'!O56+'Miro''s'!O56+'Faculty Club'!O56+'Almazar '!O56+'Burger King'!O56+Bustelo!O56+Chilis!O56+Einstein!O56+Jamba!O56+'Pollo Tropical'!O56+'Subway GC'!O56+'Sushi Maki'!O56+Panda!O56+'Starbucks Mango'!O56+'Taco Bell'!O56+'Chick-fil-A'!O56+Dunkin!O56+'Misha''s'!O56+Sergios!O56+'Moes PG5'!O56+'Papa Johns'!O56+Salad!O56+'Half Moon'!O56+'Athletic Training Table'!O56+'Starbucks BBC'!O56+'Moes BBC'!O56+'Grille Works BBC'!O56+'Subway BBC'!O56+'Market Pavillion'!O56+'Chic Fil A BBC'!O56+Panera!O56+'Heritage Market'!O56</f>
        <v>10855.287432383548</v>
      </c>
      <c r="P56" s="103">
        <f t="shared" si="26"/>
        <v>5.0117054138915931E-4</v>
      </c>
      <c r="Q56" s="167">
        <f>'POD Breezeway'!Q56+'Express GL'!Q56+'Starbucks GL-SBX Truck'!Q56+'Miro''s'!Q56+'Faculty Club'!Q56+'Almazar '!Q56+'Burger King'!Q56+Bustelo!Q56+Chilis!Q56+Einstein!Q56+Jamba!Q56+'Pollo Tropical'!Q56+'Subway GC'!Q56+'Sushi Maki'!Q56+Panda!Q56+'Starbucks Mango'!Q56+'Taco Bell'!Q56+'Chick-fil-A'!Q56+Dunkin!Q56+'Misha''s'!Q56+Sergios!Q56+'Moes PG5'!Q56+'Papa Johns'!Q56+Salad!Q56+'Half Moon'!Q56+'Athletic Training Table'!Q56+'Starbucks BBC'!Q56+'Moes BBC'!Q56+'Grille Works BBC'!Q56+'Subway BBC'!Q56+'Market Pavillion'!Q56+'Chic Fil A BBC'!Q56+Panera!Q56+'Heritage Market'!Q56</f>
        <v>11017.59295400168</v>
      </c>
      <c r="R56" s="103">
        <f t="shared" si="27"/>
        <v>5.011273887190902E-4</v>
      </c>
      <c r="S56" s="167">
        <f>'POD Breezeway'!S56+'Express GL'!S56+'Starbucks GL-SBX Truck'!S56+'Miro''s'!S56+'Faculty Club'!S56+'Almazar '!S56+'Burger King'!S56+Bustelo!S56+Chilis!S56+Einstein!S56+Jamba!S56+'Pollo Tropical'!S56+'Subway GC'!S56+'Sushi Maki'!S56+Panda!S56+'Starbucks Mango'!S56+'Taco Bell'!S56+'Chick-fil-A'!S56+Dunkin!S56+'Misha''s'!S56+Sergios!S56+'Moes PG5'!S56+'Papa Johns'!S56+Salad!S56+'Half Moon'!S56+'Athletic Training Table'!S56+'Starbucks BBC'!S56+'Moes BBC'!S56+'Grille Works BBC'!S56+'Subway BBC'!S56+'Market Pavillion'!S56+'Chic Fil A BBC'!S56+Panera!S56+'Heritage Market'!S56</f>
        <v>11182.662809737463</v>
      </c>
      <c r="T56" s="103">
        <f t="shared" si="28"/>
        <v>5.010842933492821E-4</v>
      </c>
      <c r="U56" s="167">
        <f>'POD Breezeway'!U56+'Express GL'!U56+'Starbucks GL-SBX Truck'!U56+'Miro''s'!U56+'Faculty Club'!U56+'Almazar '!U56+'Burger King'!U56+Bustelo!U56+Chilis!U56+Einstein!U56+Jamba!U56+'Pollo Tropical'!U56+'Subway GC'!U56+'Sushi Maki'!U56+Panda!U56+'Starbucks Mango'!U56+'Taco Bell'!U56+'Chick-fil-A'!U56+Dunkin!U56+'Misha''s'!U56+Sergios!U56+'Moes PG5'!U56+'Papa Johns'!U56+Salad!U56+'Half Moon'!U56+'Athletic Training Table'!U56+'Starbucks BBC'!U56+'Moes BBC'!U56+'Grille Works BBC'!U56+'Subway BBC'!U56+'Market Pavillion'!U56+'Chic Fil A BBC'!U56+Panera!U56+'Heritage Market'!U56</f>
        <v>11350.551525888763</v>
      </c>
      <c r="V56" s="103">
        <f t="shared" si="29"/>
        <v>5.0104126048580396E-4</v>
      </c>
    </row>
    <row r="57" spans="1:22" ht="12.75" customHeight="1" x14ac:dyDescent="0.3">
      <c r="A57" s="38" t="s">
        <v>14</v>
      </c>
      <c r="B57" s="50"/>
      <c r="C57" s="167">
        <f>'POD Breezeway'!C57+'Express GL'!C57+'Starbucks GL-SBX Truck'!C57+'Miro''s'!C57+'Faculty Club'!C57+'Almazar '!C57+'Burger King'!C57+Bustelo!C57+Chilis!C57+Einstein!C57+Jamba!C57+'Pollo Tropical'!C57+'Subway GC'!C57+'Sushi Maki'!C57+Panda!C57+'Starbucks Mango'!C57+'Taco Bell'!C57+'Chick-fil-A'!C57+Dunkin!C57+'Misha''s'!C57+Sergios!C57+'Moes PG5'!C57+'Papa Johns'!C57+Salad!C57+'Half Moon'!C57+'Athletic Training Table'!C57+'Starbucks BBC'!C57+'Moes BBC'!C57+'Grille Works BBC'!C57+'Subway BBC'!C57+'Market Pavillion'!C57+'Chic Fil A BBC'!C57+Panera!C57+'Heritage Market'!C57</f>
        <v>0</v>
      </c>
      <c r="D57" s="103">
        <f t="shared" si="20"/>
        <v>0</v>
      </c>
      <c r="E57" s="167">
        <f>'POD Breezeway'!E57+'Express GL'!E57+'Starbucks GL-SBX Truck'!E57+'Miro''s'!E57+'Faculty Club'!E57+'Almazar '!E57+'Burger King'!E57+Bustelo!E57+Chilis!E57+Einstein!E57+Jamba!E57+'Pollo Tropical'!E57+'Subway GC'!E57+'Sushi Maki'!E57+Panda!E57+'Starbucks Mango'!E57+'Taco Bell'!E57+'Chick-fil-A'!E57+Dunkin!E57+'Misha''s'!E57+Sergios!E57+'Moes PG5'!E57+'Papa Johns'!E57+Salad!E57+'Half Moon'!E57+'Athletic Training Table'!E57+'Starbucks BBC'!E57+'Moes BBC'!E57+'Grille Works BBC'!E57+'Subway BBC'!E57+'Market Pavillion'!E57+'Chic Fil A BBC'!E57+Panera!E57+'Heritage Market'!E57</f>
        <v>0</v>
      </c>
      <c r="F57" s="103">
        <f t="shared" si="21"/>
        <v>0</v>
      </c>
      <c r="G57" s="167">
        <f>'POD Breezeway'!G57+'Express GL'!G57+'Starbucks GL-SBX Truck'!G57+'Miro''s'!G57+'Faculty Club'!G57+'Almazar '!G57+'Burger King'!G57+Bustelo!G57+Chilis!G57+Einstein!G57+Jamba!G57+'Pollo Tropical'!G57+'Subway GC'!G57+'Sushi Maki'!G57+Panda!G57+'Starbucks Mango'!G57+'Taco Bell'!G57+'Chick-fil-A'!G57+Dunkin!G57+'Misha''s'!G57+Sergios!G57+'Moes PG5'!G57+'Papa Johns'!G57+Salad!G57+'Half Moon'!G57+'Athletic Training Table'!G57+'Starbucks BBC'!G57+'Moes BBC'!G57+'Grille Works BBC'!G57+'Subway BBC'!G57+'Market Pavillion'!G57+'Chic Fil A BBC'!G57+Panera!G57+'Heritage Market'!G57</f>
        <v>0</v>
      </c>
      <c r="H57" s="103">
        <f t="shared" si="22"/>
        <v>0</v>
      </c>
      <c r="I57" s="167">
        <f>'POD Breezeway'!I57+'Express GL'!I57+'Starbucks GL-SBX Truck'!I57+'Miro''s'!I57+'Faculty Club'!I57+'Almazar '!I57+'Burger King'!I57+Bustelo!I57+Chilis!I57+Einstein!I57+Jamba!I57+'Pollo Tropical'!I57+'Subway GC'!I57+'Sushi Maki'!I57+Panda!I57+'Starbucks Mango'!I57+'Taco Bell'!I57+'Chick-fil-A'!I57+Dunkin!I57+'Misha''s'!I57+Sergios!I57+'Moes PG5'!I57+'Papa Johns'!I57+Salad!I57+'Half Moon'!I57+'Athletic Training Table'!I57+'Starbucks BBC'!I57+'Moes BBC'!I57+'Grille Works BBC'!I57+'Subway BBC'!I57+'Market Pavillion'!I57+'Chic Fil A BBC'!I57+Panera!I57+'Heritage Market'!I57</f>
        <v>0</v>
      </c>
      <c r="J57" s="103">
        <f t="shared" si="23"/>
        <v>0</v>
      </c>
      <c r="K57" s="167">
        <f>'POD Breezeway'!K57+'Express GL'!K57+'Starbucks GL-SBX Truck'!K57+'Miro''s'!K57+'Faculty Club'!K57+'Almazar '!K57+'Burger King'!K57+Bustelo!K57+Chilis!K57+Einstein!K57+Jamba!K57+'Pollo Tropical'!K57+'Subway GC'!K57+'Sushi Maki'!K57+Panda!K57+'Starbucks Mango'!K57+'Taco Bell'!K57+'Chick-fil-A'!K57+Dunkin!K57+'Misha''s'!K57+Sergios!K57+'Moes PG5'!K57+'Papa Johns'!K57+Salad!K57+'Half Moon'!K57+'Athletic Training Table'!K57+'Starbucks BBC'!K57+'Moes BBC'!K57+'Grille Works BBC'!K57+'Subway BBC'!K57+'Market Pavillion'!K57+'Chic Fil A BBC'!K57+Panera!K57+'Heritage Market'!K57</f>
        <v>0</v>
      </c>
      <c r="L57" s="103">
        <f t="shared" si="24"/>
        <v>0</v>
      </c>
      <c r="M57" s="167">
        <f>'POD Breezeway'!M57+'Express GL'!M57+'Starbucks GL-SBX Truck'!M57+'Miro''s'!M57+'Faculty Club'!M57+'Almazar '!M57+'Burger King'!M57+Bustelo!M57+Chilis!M57+Einstein!M57+Jamba!M57+'Pollo Tropical'!M57+'Subway GC'!M57+'Sushi Maki'!M57+Panda!M57+'Starbucks Mango'!M57+'Taco Bell'!M57+'Chick-fil-A'!M57+Dunkin!M57+'Misha''s'!M57+Sergios!M57+'Moes PG5'!M57+'Papa Johns'!M57+Salad!M57+'Half Moon'!M57+'Athletic Training Table'!M57+'Starbucks BBC'!M57+'Moes BBC'!M57+'Grille Works BBC'!M57+'Subway BBC'!M57+'Market Pavillion'!M57+'Chic Fil A BBC'!M57+Panera!M57+'Heritage Market'!M57</f>
        <v>0</v>
      </c>
      <c r="N57" s="103">
        <f t="shared" si="25"/>
        <v>0</v>
      </c>
      <c r="O57" s="167">
        <f>'POD Breezeway'!O57+'Express GL'!O57+'Starbucks GL-SBX Truck'!O57+'Miro''s'!O57+'Faculty Club'!O57+'Almazar '!O57+'Burger King'!O57+Bustelo!O57+Chilis!O57+Einstein!O57+Jamba!O57+'Pollo Tropical'!O57+'Subway GC'!O57+'Sushi Maki'!O57+Panda!O57+'Starbucks Mango'!O57+'Taco Bell'!O57+'Chick-fil-A'!O57+Dunkin!O57+'Misha''s'!O57+Sergios!O57+'Moes PG5'!O57+'Papa Johns'!O57+Salad!O57+'Half Moon'!O57+'Athletic Training Table'!O57+'Starbucks BBC'!O57+'Moes BBC'!O57+'Grille Works BBC'!O57+'Subway BBC'!O57+'Market Pavillion'!O57+'Chic Fil A BBC'!O57+Panera!O57+'Heritage Market'!O57</f>
        <v>0</v>
      </c>
      <c r="P57" s="103">
        <f t="shared" si="26"/>
        <v>0</v>
      </c>
      <c r="Q57" s="167">
        <f>'POD Breezeway'!Q57+'Express GL'!Q57+'Starbucks GL-SBX Truck'!Q57+'Miro''s'!Q57+'Faculty Club'!Q57+'Almazar '!Q57+'Burger King'!Q57+Bustelo!Q57+Chilis!Q57+Einstein!Q57+Jamba!Q57+'Pollo Tropical'!Q57+'Subway GC'!Q57+'Sushi Maki'!Q57+Panda!Q57+'Starbucks Mango'!Q57+'Taco Bell'!Q57+'Chick-fil-A'!Q57+Dunkin!Q57+'Misha''s'!Q57+Sergios!Q57+'Moes PG5'!Q57+'Papa Johns'!Q57+Salad!Q57+'Half Moon'!Q57+'Athletic Training Table'!Q57+'Starbucks BBC'!Q57+'Moes BBC'!Q57+'Grille Works BBC'!Q57+'Subway BBC'!Q57+'Market Pavillion'!Q57+'Chic Fil A BBC'!Q57+Panera!Q57+'Heritage Market'!Q57</f>
        <v>0</v>
      </c>
      <c r="R57" s="103">
        <f t="shared" si="27"/>
        <v>0</v>
      </c>
      <c r="S57" s="167">
        <f>'POD Breezeway'!S57+'Express GL'!S57+'Starbucks GL-SBX Truck'!S57+'Miro''s'!S57+'Faculty Club'!S57+'Almazar '!S57+'Burger King'!S57+Bustelo!S57+Chilis!S57+Einstein!S57+Jamba!S57+'Pollo Tropical'!S57+'Subway GC'!S57+'Sushi Maki'!S57+Panda!S57+'Starbucks Mango'!S57+'Taco Bell'!S57+'Chick-fil-A'!S57+Dunkin!S57+'Misha''s'!S57+Sergios!S57+'Moes PG5'!S57+'Papa Johns'!S57+Salad!S57+'Half Moon'!S57+'Athletic Training Table'!S57+'Starbucks BBC'!S57+'Moes BBC'!S57+'Grille Works BBC'!S57+'Subway BBC'!S57+'Market Pavillion'!S57+'Chic Fil A BBC'!S57+Panera!S57+'Heritage Market'!S57</f>
        <v>0</v>
      </c>
      <c r="T57" s="103">
        <f t="shared" si="28"/>
        <v>0</v>
      </c>
      <c r="U57" s="167">
        <f>'POD Breezeway'!U57+'Express GL'!U57+'Starbucks GL-SBX Truck'!U57+'Miro''s'!U57+'Faculty Club'!U57+'Almazar '!U57+'Burger King'!U57+Bustelo!U57+Chilis!U57+Einstein!U57+Jamba!U57+'Pollo Tropical'!U57+'Subway GC'!U57+'Sushi Maki'!U57+Panda!U57+'Starbucks Mango'!U57+'Taco Bell'!U57+'Chick-fil-A'!U57+Dunkin!U57+'Misha''s'!U57+Sergios!U57+'Moes PG5'!U57+'Papa Johns'!U57+Salad!U57+'Half Moon'!U57+'Athletic Training Table'!U57+'Starbucks BBC'!U57+'Moes BBC'!U57+'Grille Works BBC'!U57+'Subway BBC'!U57+'Market Pavillion'!U57+'Chic Fil A BBC'!U57+Panera!U57+'Heritage Market'!U57</f>
        <v>0</v>
      </c>
      <c r="V57" s="103">
        <f t="shared" si="29"/>
        <v>0</v>
      </c>
    </row>
    <row r="58" spans="1:22" ht="12.75" customHeight="1" x14ac:dyDescent="0.3">
      <c r="A58" s="38" t="s">
        <v>31</v>
      </c>
      <c r="B58" s="50"/>
      <c r="C58" s="167">
        <f>'POD Breezeway'!C58+'Express GL'!C58+'Starbucks GL-SBX Truck'!C58+'Miro''s'!C58+'Faculty Club'!C58+'Almazar '!C58+'Burger King'!C58+Bustelo!C58+Chilis!C58+Einstein!C58+Jamba!C58+'Pollo Tropical'!C58+'Subway GC'!C58+'Sushi Maki'!C58+Panda!C58+'Starbucks Mango'!C58+'Taco Bell'!C58+'Chick-fil-A'!C58+Dunkin!C58+'Misha''s'!C58+Sergios!C58+'Moes PG5'!C58+'Papa Johns'!C58+Salad!C58+'Half Moon'!C58+'Athletic Training Table'!C58+'Starbucks BBC'!C58+'Moes BBC'!C58+'Grille Works BBC'!C58+'Subway BBC'!C58+'Market Pavillion'!C58+'Chic Fil A BBC'!C58+Panera!C58+'Heritage Market'!C58</f>
        <v>0</v>
      </c>
      <c r="D58" s="103">
        <f t="shared" si="20"/>
        <v>0</v>
      </c>
      <c r="E58" s="167">
        <f>'POD Breezeway'!E58+'Express GL'!E58+'Starbucks GL-SBX Truck'!E58+'Miro''s'!E58+'Faculty Club'!E58+'Almazar '!E58+'Burger King'!E58+Bustelo!E58+Chilis!E58+Einstein!E58+Jamba!E58+'Pollo Tropical'!E58+'Subway GC'!E58+'Sushi Maki'!E58+Panda!E58+'Starbucks Mango'!E58+'Taco Bell'!E58+'Chick-fil-A'!E58+Dunkin!E58+'Misha''s'!E58+Sergios!E58+'Moes PG5'!E58+'Papa Johns'!E58+Salad!E58+'Half Moon'!E58+'Athletic Training Table'!E58+'Starbucks BBC'!E58+'Moes BBC'!E58+'Grille Works BBC'!E58+'Subway BBC'!E58+'Market Pavillion'!E58+'Chic Fil A BBC'!E58+Panera!E58+'Heritage Market'!E58</f>
        <v>0</v>
      </c>
      <c r="F58" s="103">
        <f t="shared" si="21"/>
        <v>0</v>
      </c>
      <c r="G58" s="167">
        <f>'POD Breezeway'!G58+'Express GL'!G58+'Starbucks GL-SBX Truck'!G58+'Miro''s'!G58+'Faculty Club'!G58+'Almazar '!G58+'Burger King'!G58+Bustelo!G58+Chilis!G58+Einstein!G58+Jamba!G58+'Pollo Tropical'!G58+'Subway GC'!G58+'Sushi Maki'!G58+Panda!G58+'Starbucks Mango'!G58+'Taco Bell'!G58+'Chick-fil-A'!G58+Dunkin!G58+'Misha''s'!G58+Sergios!G58+'Moes PG5'!G58+'Papa Johns'!G58+Salad!G58+'Half Moon'!G58+'Athletic Training Table'!G58+'Starbucks BBC'!G58+'Moes BBC'!G58+'Grille Works BBC'!G58+'Subway BBC'!G58+'Market Pavillion'!G58+'Chic Fil A BBC'!G58+Panera!G58+'Heritage Market'!G58</f>
        <v>0</v>
      </c>
      <c r="H58" s="103">
        <f t="shared" si="22"/>
        <v>0</v>
      </c>
      <c r="I58" s="167">
        <f>'POD Breezeway'!I58+'Express GL'!I58+'Starbucks GL-SBX Truck'!I58+'Miro''s'!I58+'Faculty Club'!I58+'Almazar '!I58+'Burger King'!I58+Bustelo!I58+Chilis!I58+Einstein!I58+Jamba!I58+'Pollo Tropical'!I58+'Subway GC'!I58+'Sushi Maki'!I58+Panda!I58+'Starbucks Mango'!I58+'Taco Bell'!I58+'Chick-fil-A'!I58+Dunkin!I58+'Misha''s'!I58+Sergios!I58+'Moes PG5'!I58+'Papa Johns'!I58+Salad!I58+'Half Moon'!I58+'Athletic Training Table'!I58+'Starbucks BBC'!I58+'Moes BBC'!I58+'Grille Works BBC'!I58+'Subway BBC'!I58+'Market Pavillion'!I58+'Chic Fil A BBC'!I58+Panera!I58+'Heritage Market'!I58</f>
        <v>0</v>
      </c>
      <c r="J58" s="103">
        <f t="shared" si="23"/>
        <v>0</v>
      </c>
      <c r="K58" s="167">
        <f>'POD Breezeway'!K58+'Express GL'!K58+'Starbucks GL-SBX Truck'!K58+'Miro''s'!K58+'Faculty Club'!K58+'Almazar '!K58+'Burger King'!K58+Bustelo!K58+Chilis!K58+Einstein!K58+Jamba!K58+'Pollo Tropical'!K58+'Subway GC'!K58+'Sushi Maki'!K58+Panda!K58+'Starbucks Mango'!K58+'Taco Bell'!K58+'Chick-fil-A'!K58+Dunkin!K58+'Misha''s'!K58+Sergios!K58+'Moes PG5'!K58+'Papa Johns'!K58+Salad!K58+'Half Moon'!K58+'Athletic Training Table'!K58+'Starbucks BBC'!K58+'Moes BBC'!K58+'Grille Works BBC'!K58+'Subway BBC'!K58+'Market Pavillion'!K58+'Chic Fil A BBC'!K58+Panera!K58+'Heritage Market'!K58</f>
        <v>0</v>
      </c>
      <c r="L58" s="103">
        <f t="shared" si="24"/>
        <v>0</v>
      </c>
      <c r="M58" s="167">
        <f>'POD Breezeway'!M58+'Express GL'!M58+'Starbucks GL-SBX Truck'!M58+'Miro''s'!M58+'Faculty Club'!M58+'Almazar '!M58+'Burger King'!M58+Bustelo!M58+Chilis!M58+Einstein!M58+Jamba!M58+'Pollo Tropical'!M58+'Subway GC'!M58+'Sushi Maki'!M58+Panda!M58+'Starbucks Mango'!M58+'Taco Bell'!M58+'Chick-fil-A'!M58+Dunkin!M58+'Misha''s'!M58+Sergios!M58+'Moes PG5'!M58+'Papa Johns'!M58+Salad!M58+'Half Moon'!M58+'Athletic Training Table'!M58+'Starbucks BBC'!M58+'Moes BBC'!M58+'Grille Works BBC'!M58+'Subway BBC'!M58+'Market Pavillion'!M58+'Chic Fil A BBC'!M58+Panera!M58+'Heritage Market'!M58</f>
        <v>0</v>
      </c>
      <c r="N58" s="103">
        <f t="shared" si="25"/>
        <v>0</v>
      </c>
      <c r="O58" s="167">
        <f>'POD Breezeway'!O58+'Express GL'!O58+'Starbucks GL-SBX Truck'!O58+'Miro''s'!O58+'Faculty Club'!O58+'Almazar '!O58+'Burger King'!O58+Bustelo!O58+Chilis!O58+Einstein!O58+Jamba!O58+'Pollo Tropical'!O58+'Subway GC'!O58+'Sushi Maki'!O58+Panda!O58+'Starbucks Mango'!O58+'Taco Bell'!O58+'Chick-fil-A'!O58+Dunkin!O58+'Misha''s'!O58+Sergios!O58+'Moes PG5'!O58+'Papa Johns'!O58+Salad!O58+'Half Moon'!O58+'Athletic Training Table'!O58+'Starbucks BBC'!O58+'Moes BBC'!O58+'Grille Works BBC'!O58+'Subway BBC'!O58+'Market Pavillion'!O58+'Chic Fil A BBC'!O58+Panera!O58+'Heritage Market'!O58</f>
        <v>0</v>
      </c>
      <c r="P58" s="103">
        <f t="shared" si="26"/>
        <v>0</v>
      </c>
      <c r="Q58" s="167">
        <f>'POD Breezeway'!Q58+'Express GL'!Q58+'Starbucks GL-SBX Truck'!Q58+'Miro''s'!Q58+'Faculty Club'!Q58+'Almazar '!Q58+'Burger King'!Q58+Bustelo!Q58+Chilis!Q58+Einstein!Q58+Jamba!Q58+'Pollo Tropical'!Q58+'Subway GC'!Q58+'Sushi Maki'!Q58+Panda!Q58+'Starbucks Mango'!Q58+'Taco Bell'!Q58+'Chick-fil-A'!Q58+Dunkin!Q58+'Misha''s'!Q58+Sergios!Q58+'Moes PG5'!Q58+'Papa Johns'!Q58+Salad!Q58+'Half Moon'!Q58+'Athletic Training Table'!Q58+'Starbucks BBC'!Q58+'Moes BBC'!Q58+'Grille Works BBC'!Q58+'Subway BBC'!Q58+'Market Pavillion'!Q58+'Chic Fil A BBC'!Q58+Panera!Q58+'Heritage Market'!Q58</f>
        <v>0</v>
      </c>
      <c r="R58" s="103">
        <f t="shared" si="27"/>
        <v>0</v>
      </c>
      <c r="S58" s="167">
        <f>'POD Breezeway'!S58+'Express GL'!S58+'Starbucks GL-SBX Truck'!S58+'Miro''s'!S58+'Faculty Club'!S58+'Almazar '!S58+'Burger King'!S58+Bustelo!S58+Chilis!S58+Einstein!S58+Jamba!S58+'Pollo Tropical'!S58+'Subway GC'!S58+'Sushi Maki'!S58+Panda!S58+'Starbucks Mango'!S58+'Taco Bell'!S58+'Chick-fil-A'!S58+Dunkin!S58+'Misha''s'!S58+Sergios!S58+'Moes PG5'!S58+'Papa Johns'!S58+Salad!S58+'Half Moon'!S58+'Athletic Training Table'!S58+'Starbucks BBC'!S58+'Moes BBC'!S58+'Grille Works BBC'!S58+'Subway BBC'!S58+'Market Pavillion'!S58+'Chic Fil A BBC'!S58+Panera!S58+'Heritage Market'!S58</f>
        <v>0</v>
      </c>
      <c r="T58" s="103">
        <f t="shared" si="28"/>
        <v>0</v>
      </c>
      <c r="U58" s="167">
        <f>'POD Breezeway'!U58+'Express GL'!U58+'Starbucks GL-SBX Truck'!U58+'Miro''s'!U58+'Faculty Club'!U58+'Almazar '!U58+'Burger King'!U58+Bustelo!U58+Chilis!U58+Einstein!U58+Jamba!U58+'Pollo Tropical'!U58+'Subway GC'!U58+'Sushi Maki'!U58+Panda!U58+'Starbucks Mango'!U58+'Taco Bell'!U58+'Chick-fil-A'!U58+Dunkin!U58+'Misha''s'!U58+Sergios!U58+'Moes PG5'!U58+'Papa Johns'!U58+Salad!U58+'Half Moon'!U58+'Athletic Training Table'!U58+'Starbucks BBC'!U58+'Moes BBC'!U58+'Grille Works BBC'!U58+'Subway BBC'!U58+'Market Pavillion'!U58+'Chic Fil A BBC'!U58+Panera!U58+'Heritage Market'!U58</f>
        <v>0</v>
      </c>
      <c r="V58" s="103">
        <f t="shared" si="29"/>
        <v>0</v>
      </c>
    </row>
    <row r="59" spans="1:22" ht="12.75" customHeight="1" x14ac:dyDescent="0.3">
      <c r="A59" s="38" t="s">
        <v>141</v>
      </c>
      <c r="B59" s="50"/>
      <c r="C59" s="167">
        <f>'POD Breezeway'!C59+'Express GL'!C59+'Starbucks GL-SBX Truck'!C59+'Miro''s'!C59+'Faculty Club'!C59+'Almazar '!C59+'Burger King'!C59+Bustelo!C59+Chilis!C59+Einstein!C59+Jamba!C59+'Pollo Tropical'!C59+'Subway GC'!C59+'Sushi Maki'!C59+Panda!C59+'Starbucks Mango'!C59+'Taco Bell'!C59+'Chick-fil-A'!C59+Dunkin!C59+'Misha''s'!C59+Sergios!C59+'Moes PG5'!C59+'Papa Johns'!C59+Salad!C59+'Half Moon'!C59+'Athletic Training Table'!C59+'Starbucks BBC'!C59+'Moes BBC'!C59+'Grille Works BBC'!C59+'Subway BBC'!C59+'Market Pavillion'!C59+'Chic Fil A BBC'!C59+Panera!C59+'Heritage Market'!C59</f>
        <v>912498.83721560007</v>
      </c>
      <c r="D59" s="103">
        <f t="shared" si="20"/>
        <v>5.7338297805454519E-2</v>
      </c>
      <c r="E59" s="167">
        <f>'POD Breezeway'!E59+'Express GL'!E59+'Starbucks GL-SBX Truck'!E59+'Miro''s'!E59+'Faculty Club'!E59+'Almazar '!E59+'Burger King'!E59+Bustelo!E59+Chilis!E59+Einstein!E59+Jamba!E59+'Pollo Tropical'!E59+'Subway GC'!E59+'Sushi Maki'!E59+Panda!E59+'Starbucks Mango'!E59+'Taco Bell'!E59+'Chick-fil-A'!E59+Dunkin!E59+'Misha''s'!E59+Sergios!E59+'Moes PG5'!E59+'Papa Johns'!E59+Salad!E59+'Half Moon'!E59+'Athletic Training Table'!E59+'Starbucks BBC'!E59+'Moes BBC'!E59+'Grille Works BBC'!E59+'Subway BBC'!E59+'Market Pavillion'!E59+'Chic Fil A BBC'!E59+Panera!E59+'Heritage Market'!E59</f>
        <v>1181198.6700000002</v>
      </c>
      <c r="F59" s="103">
        <f t="shared" si="21"/>
        <v>6.1060955982403763E-2</v>
      </c>
      <c r="G59" s="167">
        <f>'POD Breezeway'!G59+'Express GL'!G59+'Starbucks GL-SBX Truck'!G59+'Miro''s'!G59+'Faculty Club'!G59+'Almazar '!G59+'Burger King'!G59+Bustelo!G59+Chilis!G59+Einstein!G59+Jamba!G59+'Pollo Tropical'!G59+'Subway GC'!G59+'Sushi Maki'!G59+Panda!G59+'Starbucks Mango'!G59+'Taco Bell'!G59+'Chick-fil-A'!G59+Dunkin!G59+'Misha''s'!G59+Sergios!G59+'Moes PG5'!G59+'Papa Johns'!G59+Salad!G59+'Half Moon'!G59+'Athletic Training Table'!G59+'Starbucks BBC'!G59+'Moes BBC'!G59+'Grille Works BBC'!G59+'Subway BBC'!G59+'Market Pavillion'!G59+'Chic Fil A BBC'!G59+Panera!G59+'Heritage Market'!G59</f>
        <v>1285049.3674000001</v>
      </c>
      <c r="H59" s="103">
        <f t="shared" si="22"/>
        <v>6.295413798612455E-2</v>
      </c>
      <c r="I59" s="167">
        <f>'POD Breezeway'!I59+'Express GL'!I59+'Starbucks GL-SBX Truck'!I59+'Miro''s'!I59+'Faculty Club'!I59+'Almazar '!I59+'Burger King'!I59+Bustelo!I59+Chilis!I59+Einstein!I59+Jamba!I59+'Pollo Tropical'!I59+'Subway GC'!I59+'Sushi Maki'!I59+Panda!I59+'Starbucks Mango'!I59+'Taco Bell'!I59+'Chick-fil-A'!I59+Dunkin!I59+'Misha''s'!I59+Sergios!I59+'Moes PG5'!I59+'Papa Johns'!I59+Salad!I59+'Half Moon'!I59+'Athletic Training Table'!I59+'Starbucks BBC'!I59+'Moes BBC'!I59+'Grille Works BBC'!I59+'Subway BBC'!I59+'Market Pavillion'!I59+'Chic Fil A BBC'!I59+Panera!I59+'Heritage Market'!I59</f>
        <v>1304831.2372740002</v>
      </c>
      <c r="J59" s="103">
        <f t="shared" si="23"/>
        <v>6.2983640206121752E-2</v>
      </c>
      <c r="K59" s="167">
        <f>'POD Breezeway'!K59+'Express GL'!K59+'Starbucks GL-SBX Truck'!K59+'Miro''s'!K59+'Faculty Club'!K59+'Almazar '!K59+'Burger King'!K59+Bustelo!K59+Chilis!K59+Einstein!K59+Jamba!K59+'Pollo Tropical'!K59+'Subway GC'!K59+'Sushi Maki'!K59+Panda!K59+'Starbucks Mango'!K59+'Taco Bell'!K59+'Chick-fil-A'!K59+Dunkin!K59+'Misha''s'!K59+Sergios!K59+'Moes PG5'!K59+'Papa Johns'!K59+Salad!K59+'Half Moon'!K59+'Athletic Training Table'!K59+'Starbucks BBC'!K59+'Moes BBC'!K59+'Grille Works BBC'!K59+'Subway BBC'!K59+'Market Pavillion'!K59+'Chic Fil A BBC'!K59+Panera!K59+'Heritage Market'!K59</f>
        <v>1324859.5933707401</v>
      </c>
      <c r="L59" s="103">
        <f t="shared" si="24"/>
        <v>6.3107089820821499E-2</v>
      </c>
      <c r="M59" s="167">
        <f>'POD Breezeway'!M59+'Express GL'!M59+'Starbucks GL-SBX Truck'!M59+'Miro''s'!M59+'Faculty Club'!M59+'Almazar '!M59+'Burger King'!M59+Bustelo!M59+Chilis!M59+Einstein!M59+Jamba!M59+'Pollo Tropical'!M59+'Subway GC'!M59+'Sushi Maki'!M59+Panda!M59+'Starbucks Mango'!M59+'Taco Bell'!M59+'Chick-fil-A'!M59+Dunkin!M59+'Misha''s'!M59+Sergios!M59+'Moes PG5'!M59+'Papa Johns'!M59+Salad!M59+'Half Moon'!M59+'Athletic Training Table'!M59+'Starbucks BBC'!M59+'Moes BBC'!M59+'Grille Works BBC'!M59+'Subway BBC'!M59+'Market Pavillion'!M59+'Chic Fil A BBC'!M59+Panera!M59+'Heritage Market'!M59</f>
        <v>1345341.5919029275</v>
      </c>
      <c r="N59" s="103">
        <f t="shared" si="25"/>
        <v>6.3041460656944187E-2</v>
      </c>
      <c r="O59" s="167">
        <f>'POD Breezeway'!O59+'Express GL'!O59+'Starbucks GL-SBX Truck'!O59+'Miro''s'!O59+'Faculty Club'!O59+'Almazar '!O59+'Burger King'!O59+Bustelo!O59+Chilis!O59+Einstein!O59+Jamba!O59+'Pollo Tropical'!O59+'Subway GC'!O59+'Sushi Maki'!O59+Panda!O59+'Starbucks Mango'!O59+'Taco Bell'!O59+'Chick-fil-A'!O59+Dunkin!O59+'Misha''s'!O59+Sergios!O59+'Moes PG5'!O59+'Papa Johns'!O59+Salad!O59+'Half Moon'!O59+'Athletic Training Table'!O59+'Starbucks BBC'!O59+'Moes BBC'!O59+'Grille Works BBC'!O59+'Subway BBC'!O59+'Market Pavillion'!O59+'Chic Fil A BBC'!O59+Panera!O59+'Heritage Market'!O59</f>
        <v>1366084.5530124065</v>
      </c>
      <c r="P59" s="103">
        <f t="shared" si="26"/>
        <v>6.306984861351253E-2</v>
      </c>
      <c r="Q59" s="167">
        <f>'POD Breezeway'!Q59+'Express GL'!Q59+'Starbucks GL-SBX Truck'!Q59+'Miro''s'!Q59+'Faculty Club'!Q59+'Almazar '!Q59+'Burger King'!Q59+Bustelo!Q59+Chilis!Q59+Einstein!Q59+Jamba!Q59+'Pollo Tropical'!Q59+'Subway GC'!Q59+'Sushi Maki'!Q59+Panda!Q59+'Starbucks Mango'!Q59+'Taco Bell'!Q59+'Chick-fil-A'!Q59+Dunkin!Q59+'Misha''s'!Q59+Sergios!Q59+'Moes PG5'!Q59+'Papa Johns'!Q59+Salad!Q59+'Half Moon'!Q59+'Athletic Training Table'!Q59+'Starbucks BBC'!Q59+'Moes BBC'!Q59+'Grille Works BBC'!Q59+'Subway BBC'!Q59+'Market Pavillion'!Q59+'Chic Fil A BBC'!Q59+Panera!Q59+'Heritage Market'!Q59</f>
        <v>1387295.9648129891</v>
      </c>
      <c r="R59" s="103">
        <f t="shared" si="27"/>
        <v>6.3100171437605837E-2</v>
      </c>
      <c r="S59" s="167">
        <f>'POD Breezeway'!S59+'Express GL'!S59+'Starbucks GL-SBX Truck'!S59+'Miro''s'!S59+'Faculty Club'!S59+'Almazar '!S59+'Burger King'!S59+Bustelo!S59+Chilis!S59+Einstein!S59+Jamba!S59+'Pollo Tropical'!S59+'Subway GC'!S59+'Sushi Maki'!S59+Panda!S59+'Starbucks Mango'!S59+'Taco Bell'!S59+'Chick-fil-A'!S59+Dunkin!S59+'Misha''s'!S59+Sergios!S59+'Moes PG5'!S59+'Papa Johns'!S59+Salad!S59+'Half Moon'!S59+'Athletic Training Table'!S59+'Starbucks BBC'!S59+'Moes BBC'!S59+'Grille Works BBC'!S59+'Subway BBC'!S59+'Market Pavillion'!S59+'Chic Fil A BBC'!S59+Panera!S59+'Heritage Market'!S59</f>
        <v>1408883.4875384725</v>
      </c>
      <c r="T59" s="103">
        <f t="shared" si="28"/>
        <v>6.3130704982891431E-2</v>
      </c>
      <c r="U59" s="167">
        <f>'POD Breezeway'!U59+'Express GL'!U59+'Starbucks GL-SBX Truck'!U59+'Miro''s'!U59+'Faculty Club'!U59+'Almazar '!U59+'Burger King'!U59+Bustelo!U59+Chilis!U59+Einstein!U59+Jamba!U59+'Pollo Tropical'!U59+'Subway GC'!U59+'Sushi Maki'!U59+Panda!U59+'Starbucks Mango'!U59+'Taco Bell'!U59+'Chick-fil-A'!U59+Dunkin!U59+'Misha''s'!U59+Sergios!U59+'Moes PG5'!U59+'Papa Johns'!U59+Salad!U59+'Half Moon'!U59+'Athletic Training Table'!U59+'Starbucks BBC'!U59+'Moes BBC'!U59+'Grille Works BBC'!U59+'Subway BBC'!U59+'Market Pavillion'!U59+'Chic Fil A BBC'!U59+Panera!U59+'Heritage Market'!U59</f>
        <v>1430854.9577986887</v>
      </c>
      <c r="V59" s="103">
        <f t="shared" si="29"/>
        <v>6.3161456955870818E-2</v>
      </c>
    </row>
    <row r="60" spans="1:22" ht="12.75" customHeight="1" x14ac:dyDescent="0.3">
      <c r="A60" s="38" t="s">
        <v>149</v>
      </c>
      <c r="B60" s="50"/>
      <c r="C60" s="167">
        <f>'POD Breezeway'!C60+'Express GL'!C60+'Starbucks GL-SBX Truck'!C60+'Miro''s'!C60+'Faculty Club'!C60+'Almazar '!C60+'Burger King'!C60+Bustelo!C60+Chilis!C60+Einstein!C60+Jamba!C60+'Pollo Tropical'!C60+'Subway GC'!C60+'Sushi Maki'!C60+Panda!C60+'Starbucks Mango'!C60+'Taco Bell'!C60+'Chick-fil-A'!C60+Dunkin!C60+'Misha''s'!C60+Sergios!C60+'Moes PG5'!C60+'Papa Johns'!C60+Salad!C60+'Half Moon'!C60+'Athletic Training Table'!C60+'Starbucks BBC'!C60+'Moes BBC'!C60+'Grille Works BBC'!C60+'Subway BBC'!C60+'Market Pavillion'!C60+'Chic Fil A BBC'!C60+Panera!C60+'Heritage Market'!C60</f>
        <v>0</v>
      </c>
      <c r="D60" s="103">
        <f t="shared" si="20"/>
        <v>0</v>
      </c>
      <c r="E60" s="167">
        <f>'POD Breezeway'!E60+'Express GL'!E60+'Starbucks GL-SBX Truck'!E60+'Miro''s'!E60+'Faculty Club'!E60+'Almazar '!E60+'Burger King'!E60+Bustelo!E60+Chilis!E60+Einstein!E60+Jamba!E60+'Pollo Tropical'!E60+'Subway GC'!E60+'Sushi Maki'!E60+Panda!E60+'Starbucks Mango'!E60+'Taco Bell'!E60+'Chick-fil-A'!E60+Dunkin!E60+'Misha''s'!E60+Sergios!E60+'Moes PG5'!E60+'Papa Johns'!E60+Salad!E60+'Half Moon'!E60+'Athletic Training Table'!E60+'Starbucks BBC'!E60+'Moes BBC'!E60+'Grille Works BBC'!E60+'Subway BBC'!E60+'Market Pavillion'!E60+'Chic Fil A BBC'!E60+Panera!E60+'Heritage Market'!E60</f>
        <v>0</v>
      </c>
      <c r="F60" s="103">
        <f t="shared" si="21"/>
        <v>0</v>
      </c>
      <c r="G60" s="167">
        <f>'POD Breezeway'!G60+'Express GL'!G60+'Starbucks GL-SBX Truck'!G60+'Miro''s'!G60+'Faculty Club'!G60+'Almazar '!G60+'Burger King'!G60+Bustelo!G60+Chilis!G60+Einstein!G60+Jamba!G60+'Pollo Tropical'!G60+'Subway GC'!G60+'Sushi Maki'!G60+Panda!G60+'Starbucks Mango'!G60+'Taco Bell'!G60+'Chick-fil-A'!G60+Dunkin!G60+'Misha''s'!G60+Sergios!G60+'Moes PG5'!G60+'Papa Johns'!G60+Salad!G60+'Half Moon'!G60+'Athletic Training Table'!G60+'Starbucks BBC'!G60+'Moes BBC'!G60+'Grille Works BBC'!G60+'Subway BBC'!G60+'Market Pavillion'!G60+'Chic Fil A BBC'!G60+Panera!G60+'Heritage Market'!G60</f>
        <v>0</v>
      </c>
      <c r="H60" s="103">
        <f t="shared" si="22"/>
        <v>0</v>
      </c>
      <c r="I60" s="167">
        <f>'POD Breezeway'!I60+'Express GL'!I60+'Starbucks GL-SBX Truck'!I60+'Miro''s'!I60+'Faculty Club'!I60+'Almazar '!I60+'Burger King'!I60+Bustelo!I60+Chilis!I60+Einstein!I60+Jamba!I60+'Pollo Tropical'!I60+'Subway GC'!I60+'Sushi Maki'!I60+Panda!I60+'Starbucks Mango'!I60+'Taco Bell'!I60+'Chick-fil-A'!I60+Dunkin!I60+'Misha''s'!I60+Sergios!I60+'Moes PG5'!I60+'Papa Johns'!I60+Salad!I60+'Half Moon'!I60+'Athletic Training Table'!I60+'Starbucks BBC'!I60+'Moes BBC'!I60+'Grille Works BBC'!I60+'Subway BBC'!I60+'Market Pavillion'!I60+'Chic Fil A BBC'!I60+Panera!I60+'Heritage Market'!I60</f>
        <v>0</v>
      </c>
      <c r="J60" s="103">
        <f t="shared" si="23"/>
        <v>0</v>
      </c>
      <c r="K60" s="167">
        <f>'POD Breezeway'!K60+'Express GL'!K60+'Starbucks GL-SBX Truck'!K60+'Miro''s'!K60+'Faculty Club'!K60+'Almazar '!K60+'Burger King'!K60+Bustelo!K60+Chilis!K60+Einstein!K60+Jamba!K60+'Pollo Tropical'!K60+'Subway GC'!K60+'Sushi Maki'!K60+Panda!K60+'Starbucks Mango'!K60+'Taco Bell'!K60+'Chick-fil-A'!K60+Dunkin!K60+'Misha''s'!K60+Sergios!K60+'Moes PG5'!K60+'Papa Johns'!K60+Salad!K60+'Half Moon'!K60+'Athletic Training Table'!K60+'Starbucks BBC'!K60+'Moes BBC'!K60+'Grille Works BBC'!K60+'Subway BBC'!K60+'Market Pavillion'!K60+'Chic Fil A BBC'!K60+Panera!K60+'Heritage Market'!K60</f>
        <v>0</v>
      </c>
      <c r="L60" s="103">
        <f t="shared" si="24"/>
        <v>0</v>
      </c>
      <c r="M60" s="167">
        <f>'POD Breezeway'!M60+'Express GL'!M60+'Starbucks GL-SBX Truck'!M60+'Miro''s'!M60+'Faculty Club'!M60+'Almazar '!M60+'Burger King'!M60+Bustelo!M60+Chilis!M60+Einstein!M60+Jamba!M60+'Pollo Tropical'!M60+'Subway GC'!M60+'Sushi Maki'!M60+Panda!M60+'Starbucks Mango'!M60+'Taco Bell'!M60+'Chick-fil-A'!M60+Dunkin!M60+'Misha''s'!M60+Sergios!M60+'Moes PG5'!M60+'Papa Johns'!M60+Salad!M60+'Half Moon'!M60+'Athletic Training Table'!M60+'Starbucks BBC'!M60+'Moes BBC'!M60+'Grille Works BBC'!M60+'Subway BBC'!M60+'Market Pavillion'!M60+'Chic Fil A BBC'!M60+Panera!M60+'Heritage Market'!M60</f>
        <v>0</v>
      </c>
      <c r="N60" s="103">
        <f t="shared" si="25"/>
        <v>0</v>
      </c>
      <c r="O60" s="167">
        <f>'POD Breezeway'!O60+'Express GL'!O60+'Starbucks GL-SBX Truck'!O60+'Miro''s'!O60+'Faculty Club'!O60+'Almazar '!O60+'Burger King'!O60+Bustelo!O60+Chilis!O60+Einstein!O60+Jamba!O60+'Pollo Tropical'!O60+'Subway GC'!O60+'Sushi Maki'!O60+Panda!O60+'Starbucks Mango'!O60+'Taco Bell'!O60+'Chick-fil-A'!O60+Dunkin!O60+'Misha''s'!O60+Sergios!O60+'Moes PG5'!O60+'Papa Johns'!O60+Salad!O60+'Half Moon'!O60+'Athletic Training Table'!O60+'Starbucks BBC'!O60+'Moes BBC'!O60+'Grille Works BBC'!O60+'Subway BBC'!O60+'Market Pavillion'!O60+'Chic Fil A BBC'!O60+Panera!O60+'Heritage Market'!O60</f>
        <v>0</v>
      </c>
      <c r="P60" s="103">
        <f t="shared" si="26"/>
        <v>0</v>
      </c>
      <c r="Q60" s="167">
        <f>'POD Breezeway'!Q60+'Express GL'!Q60+'Starbucks GL-SBX Truck'!Q60+'Miro''s'!Q60+'Faculty Club'!Q60+'Almazar '!Q60+'Burger King'!Q60+Bustelo!Q60+Chilis!Q60+Einstein!Q60+Jamba!Q60+'Pollo Tropical'!Q60+'Subway GC'!Q60+'Sushi Maki'!Q60+Panda!Q60+'Starbucks Mango'!Q60+'Taco Bell'!Q60+'Chick-fil-A'!Q60+Dunkin!Q60+'Misha''s'!Q60+Sergios!Q60+'Moes PG5'!Q60+'Papa Johns'!Q60+Salad!Q60+'Half Moon'!Q60+'Athletic Training Table'!Q60+'Starbucks BBC'!Q60+'Moes BBC'!Q60+'Grille Works BBC'!Q60+'Subway BBC'!Q60+'Market Pavillion'!Q60+'Chic Fil A BBC'!Q60+Panera!Q60+'Heritage Market'!Q60</f>
        <v>0</v>
      </c>
      <c r="R60" s="103">
        <f t="shared" si="27"/>
        <v>0</v>
      </c>
      <c r="S60" s="167">
        <f>'POD Breezeway'!S60+'Express GL'!S60+'Starbucks GL-SBX Truck'!S60+'Miro''s'!S60+'Faculty Club'!S60+'Almazar '!S60+'Burger King'!S60+Bustelo!S60+Chilis!S60+Einstein!S60+Jamba!S60+'Pollo Tropical'!S60+'Subway GC'!S60+'Sushi Maki'!S60+Panda!S60+'Starbucks Mango'!S60+'Taco Bell'!S60+'Chick-fil-A'!S60+Dunkin!S60+'Misha''s'!S60+Sergios!S60+'Moes PG5'!S60+'Papa Johns'!S60+Salad!S60+'Half Moon'!S60+'Athletic Training Table'!S60+'Starbucks BBC'!S60+'Moes BBC'!S60+'Grille Works BBC'!S60+'Subway BBC'!S60+'Market Pavillion'!S60+'Chic Fil A BBC'!S60+Panera!S60+'Heritage Market'!S60</f>
        <v>0</v>
      </c>
      <c r="T60" s="103">
        <f t="shared" si="28"/>
        <v>0</v>
      </c>
      <c r="U60" s="167">
        <f>'POD Breezeway'!U60+'Express GL'!U60+'Starbucks GL-SBX Truck'!U60+'Miro''s'!U60+'Faculty Club'!U60+'Almazar '!U60+'Burger King'!U60+Bustelo!U60+Chilis!U60+Einstein!U60+Jamba!U60+'Pollo Tropical'!U60+'Subway GC'!U60+'Sushi Maki'!U60+Panda!U60+'Starbucks Mango'!U60+'Taco Bell'!U60+'Chick-fil-A'!U60+Dunkin!U60+'Misha''s'!U60+Sergios!U60+'Moes PG5'!U60+'Papa Johns'!U60+Salad!U60+'Half Moon'!U60+'Athletic Training Table'!U60+'Starbucks BBC'!U60+'Moes BBC'!U60+'Grille Works BBC'!U60+'Subway BBC'!U60+'Market Pavillion'!U60+'Chic Fil A BBC'!U60+Panera!U60+'Heritage Market'!U60</f>
        <v>0</v>
      </c>
      <c r="V60" s="103">
        <f t="shared" si="29"/>
        <v>0</v>
      </c>
    </row>
    <row r="61" spans="1:22" ht="12.75" customHeight="1" x14ac:dyDescent="0.3">
      <c r="A61" s="38" t="s">
        <v>157</v>
      </c>
      <c r="B61" s="50"/>
      <c r="C61" s="167">
        <f>'POD Breezeway'!C61+'Express GL'!C61+'Starbucks GL-SBX Truck'!C61+'Miro''s'!C61+'Faculty Club'!C61+'Almazar '!C61+'Burger King'!C61+Bustelo!C61+Chilis!C61+Einstein!C61+Jamba!C61+'Pollo Tropical'!C61+'Subway GC'!C61+'Sushi Maki'!C61+Panda!C61+'Starbucks Mango'!C61+'Taco Bell'!C61+'Chick-fil-A'!C61+Dunkin!C61+'Misha''s'!C61+Sergios!C61+'Moes PG5'!C61+'Papa Johns'!C61+Salad!C61+'Half Moon'!C61+'Athletic Training Table'!C61+'Starbucks BBC'!C61+'Moes BBC'!C61+'Grille Works BBC'!C61+'Subway BBC'!C61+'Market Pavillion'!C61+'Chic Fil A BBC'!C61+Panera!C61+'Heritage Market'!C61</f>
        <v>0</v>
      </c>
      <c r="D61" s="103">
        <f t="shared" si="20"/>
        <v>0</v>
      </c>
      <c r="E61" s="167">
        <f>'POD Breezeway'!E61+'Express GL'!E61+'Starbucks GL-SBX Truck'!E61+'Miro''s'!E61+'Faculty Club'!E61+'Almazar '!E61+'Burger King'!E61+Bustelo!E61+Chilis!E61+Einstein!E61+Jamba!E61+'Pollo Tropical'!E61+'Subway GC'!E61+'Sushi Maki'!E61+Panda!E61+'Starbucks Mango'!E61+'Taco Bell'!E61+'Chick-fil-A'!E61+Dunkin!E61+'Misha''s'!E61+Sergios!E61+'Moes PG5'!E61+'Papa Johns'!E61+Salad!E61+'Half Moon'!E61+'Athletic Training Table'!E61+'Starbucks BBC'!E61+'Moes BBC'!E61+'Grille Works BBC'!E61+'Subway BBC'!E61+'Market Pavillion'!E61+'Chic Fil A BBC'!E61+Panera!E61+'Heritage Market'!E61</f>
        <v>0</v>
      </c>
      <c r="F61" s="103">
        <f t="shared" si="21"/>
        <v>0</v>
      </c>
      <c r="G61" s="167">
        <f>'POD Breezeway'!G61+'Express GL'!G61+'Starbucks GL-SBX Truck'!G61+'Miro''s'!G61+'Faculty Club'!G61+'Almazar '!G61+'Burger King'!G61+Bustelo!G61+Chilis!G61+Einstein!G61+Jamba!G61+'Pollo Tropical'!G61+'Subway GC'!G61+'Sushi Maki'!G61+Panda!G61+'Starbucks Mango'!G61+'Taco Bell'!G61+'Chick-fil-A'!G61+Dunkin!G61+'Misha''s'!G61+Sergios!G61+'Moes PG5'!G61+'Papa Johns'!G61+Salad!G61+'Half Moon'!G61+'Athletic Training Table'!G61+'Starbucks BBC'!G61+'Moes BBC'!G61+'Grille Works BBC'!G61+'Subway BBC'!G61+'Market Pavillion'!G61+'Chic Fil A BBC'!G61+Panera!G61+'Heritage Market'!G61</f>
        <v>0</v>
      </c>
      <c r="H61" s="103">
        <f t="shared" si="22"/>
        <v>0</v>
      </c>
      <c r="I61" s="167">
        <f>'POD Breezeway'!I61+'Express GL'!I61+'Starbucks GL-SBX Truck'!I61+'Miro''s'!I61+'Faculty Club'!I61+'Almazar '!I61+'Burger King'!I61+Bustelo!I61+Chilis!I61+Einstein!I61+Jamba!I61+'Pollo Tropical'!I61+'Subway GC'!I61+'Sushi Maki'!I61+Panda!I61+'Starbucks Mango'!I61+'Taco Bell'!I61+'Chick-fil-A'!I61+Dunkin!I61+'Misha''s'!I61+Sergios!I61+'Moes PG5'!I61+'Papa Johns'!I61+Salad!I61+'Half Moon'!I61+'Athletic Training Table'!I61+'Starbucks BBC'!I61+'Moes BBC'!I61+'Grille Works BBC'!I61+'Subway BBC'!I61+'Market Pavillion'!I61+'Chic Fil A BBC'!I61+Panera!I61+'Heritage Market'!I61</f>
        <v>0</v>
      </c>
      <c r="J61" s="103">
        <f t="shared" si="23"/>
        <v>0</v>
      </c>
      <c r="K61" s="167">
        <f>'POD Breezeway'!K61+'Express GL'!K61+'Starbucks GL-SBX Truck'!K61+'Miro''s'!K61+'Faculty Club'!K61+'Almazar '!K61+'Burger King'!K61+Bustelo!K61+Chilis!K61+Einstein!K61+Jamba!K61+'Pollo Tropical'!K61+'Subway GC'!K61+'Sushi Maki'!K61+Panda!K61+'Starbucks Mango'!K61+'Taco Bell'!K61+'Chick-fil-A'!K61+Dunkin!K61+'Misha''s'!K61+Sergios!K61+'Moes PG5'!K61+'Papa Johns'!K61+Salad!K61+'Half Moon'!K61+'Athletic Training Table'!K61+'Starbucks BBC'!K61+'Moes BBC'!K61+'Grille Works BBC'!K61+'Subway BBC'!K61+'Market Pavillion'!K61+'Chic Fil A BBC'!K61+Panera!K61+'Heritage Market'!K61</f>
        <v>0</v>
      </c>
      <c r="L61" s="103">
        <f t="shared" si="24"/>
        <v>0</v>
      </c>
      <c r="M61" s="167">
        <f>'POD Breezeway'!M61+'Express GL'!M61+'Starbucks GL-SBX Truck'!M61+'Miro''s'!M61+'Faculty Club'!M61+'Almazar '!M61+'Burger King'!M61+Bustelo!M61+Chilis!M61+Einstein!M61+Jamba!M61+'Pollo Tropical'!M61+'Subway GC'!M61+'Sushi Maki'!M61+Panda!M61+'Starbucks Mango'!M61+'Taco Bell'!M61+'Chick-fil-A'!M61+Dunkin!M61+'Misha''s'!M61+Sergios!M61+'Moes PG5'!M61+'Papa Johns'!M61+Salad!M61+'Half Moon'!M61+'Athletic Training Table'!M61+'Starbucks BBC'!M61+'Moes BBC'!M61+'Grille Works BBC'!M61+'Subway BBC'!M61+'Market Pavillion'!M61+'Chic Fil A BBC'!M61+Panera!M61+'Heritage Market'!M61</f>
        <v>0</v>
      </c>
      <c r="N61" s="103">
        <f t="shared" si="25"/>
        <v>0</v>
      </c>
      <c r="O61" s="167">
        <f>'POD Breezeway'!O61+'Express GL'!O61+'Starbucks GL-SBX Truck'!O61+'Miro''s'!O61+'Faculty Club'!O61+'Almazar '!O61+'Burger King'!O61+Bustelo!O61+Chilis!O61+Einstein!O61+Jamba!O61+'Pollo Tropical'!O61+'Subway GC'!O61+'Sushi Maki'!O61+Panda!O61+'Starbucks Mango'!O61+'Taco Bell'!O61+'Chick-fil-A'!O61+Dunkin!O61+'Misha''s'!O61+Sergios!O61+'Moes PG5'!O61+'Papa Johns'!O61+Salad!O61+'Half Moon'!O61+'Athletic Training Table'!O61+'Starbucks BBC'!O61+'Moes BBC'!O61+'Grille Works BBC'!O61+'Subway BBC'!O61+'Market Pavillion'!O61+'Chic Fil A BBC'!O61+Panera!O61+'Heritage Market'!O61</f>
        <v>0</v>
      </c>
      <c r="P61" s="103">
        <f t="shared" si="26"/>
        <v>0</v>
      </c>
      <c r="Q61" s="167">
        <f>'POD Breezeway'!Q61+'Express GL'!Q61+'Starbucks GL-SBX Truck'!Q61+'Miro''s'!Q61+'Faculty Club'!Q61+'Almazar '!Q61+'Burger King'!Q61+Bustelo!Q61+Chilis!Q61+Einstein!Q61+Jamba!Q61+'Pollo Tropical'!Q61+'Subway GC'!Q61+'Sushi Maki'!Q61+Panda!Q61+'Starbucks Mango'!Q61+'Taco Bell'!Q61+'Chick-fil-A'!Q61+Dunkin!Q61+'Misha''s'!Q61+Sergios!Q61+'Moes PG5'!Q61+'Papa Johns'!Q61+Salad!Q61+'Half Moon'!Q61+'Athletic Training Table'!Q61+'Starbucks BBC'!Q61+'Moes BBC'!Q61+'Grille Works BBC'!Q61+'Subway BBC'!Q61+'Market Pavillion'!Q61+'Chic Fil A BBC'!Q61+Panera!Q61+'Heritage Market'!Q61</f>
        <v>0</v>
      </c>
      <c r="R61" s="103">
        <f t="shared" si="27"/>
        <v>0</v>
      </c>
      <c r="S61" s="167">
        <f>'POD Breezeway'!S61+'Express GL'!S61+'Starbucks GL-SBX Truck'!S61+'Miro''s'!S61+'Faculty Club'!S61+'Almazar '!S61+'Burger King'!S61+Bustelo!S61+Chilis!S61+Einstein!S61+Jamba!S61+'Pollo Tropical'!S61+'Subway GC'!S61+'Sushi Maki'!S61+Panda!S61+'Starbucks Mango'!S61+'Taco Bell'!S61+'Chick-fil-A'!S61+Dunkin!S61+'Misha''s'!S61+Sergios!S61+'Moes PG5'!S61+'Papa Johns'!S61+Salad!S61+'Half Moon'!S61+'Athletic Training Table'!S61+'Starbucks BBC'!S61+'Moes BBC'!S61+'Grille Works BBC'!S61+'Subway BBC'!S61+'Market Pavillion'!S61+'Chic Fil A BBC'!S61+Panera!S61+'Heritage Market'!S61</f>
        <v>0</v>
      </c>
      <c r="T61" s="103">
        <f t="shared" si="28"/>
        <v>0</v>
      </c>
      <c r="U61" s="167">
        <f>'POD Breezeway'!U61+'Express GL'!U61+'Starbucks GL-SBX Truck'!U61+'Miro''s'!U61+'Faculty Club'!U61+'Almazar '!U61+'Burger King'!U61+Bustelo!U61+Chilis!U61+Einstein!U61+Jamba!U61+'Pollo Tropical'!U61+'Subway GC'!U61+'Sushi Maki'!U61+Panda!U61+'Starbucks Mango'!U61+'Taco Bell'!U61+'Chick-fil-A'!U61+Dunkin!U61+'Misha''s'!U61+Sergios!U61+'Moes PG5'!U61+'Papa Johns'!U61+Salad!U61+'Half Moon'!U61+'Athletic Training Table'!U61+'Starbucks BBC'!U61+'Moes BBC'!U61+'Grille Works BBC'!U61+'Subway BBC'!U61+'Market Pavillion'!U61+'Chic Fil A BBC'!U61+Panera!U61+'Heritage Market'!U61</f>
        <v>0</v>
      </c>
      <c r="V61" s="103">
        <f t="shared" si="29"/>
        <v>0</v>
      </c>
    </row>
    <row r="62" spans="1:22" ht="12.75" customHeight="1" x14ac:dyDescent="0.3">
      <c r="A62" s="38" t="s">
        <v>294</v>
      </c>
      <c r="B62" s="50"/>
      <c r="C62" s="167">
        <f>'POD Breezeway'!C62+'Express GL'!C62+'Starbucks GL-SBX Truck'!C62+'Miro''s'!C62+'Faculty Club'!C62+'Almazar '!C62+'Burger King'!C62+Bustelo!C62+Chilis!C62+Einstein!C62+Jamba!C62+'Pollo Tropical'!C62+'Subway GC'!C62+'Sushi Maki'!C62+Panda!C62+'Starbucks Mango'!C62+'Taco Bell'!C62+'Chick-fil-A'!C62+Dunkin!C62+'Misha''s'!C62+Sergios!C62+'Moes PG5'!C62+'Papa Johns'!C62+Salad!C62+'Half Moon'!C62+'Athletic Training Table'!C62+'Starbucks BBC'!C62+'Moes BBC'!C62+'Grille Works BBC'!C62+'Subway BBC'!C62+'Market Pavillion'!C62+'Chic Fil A BBC'!C62+Panera!C62+'Heritage Market'!C62</f>
        <v>0</v>
      </c>
      <c r="D62" s="103">
        <f t="shared" si="20"/>
        <v>0</v>
      </c>
      <c r="E62" s="167">
        <f>'POD Breezeway'!E62+'Express GL'!E62+'Starbucks GL-SBX Truck'!E62+'Miro''s'!E62+'Faculty Club'!E62+'Almazar '!E62+'Burger King'!E62+Bustelo!E62+Chilis!E62+Einstein!E62+Jamba!E62+'Pollo Tropical'!E62+'Subway GC'!E62+'Sushi Maki'!E62+Panda!E62+'Starbucks Mango'!E62+'Taco Bell'!E62+'Chick-fil-A'!E62+Dunkin!E62+'Misha''s'!E62+Sergios!E62+'Moes PG5'!E62+'Papa Johns'!E62+Salad!E62+'Half Moon'!E62+'Athletic Training Table'!E62+'Starbucks BBC'!E62+'Moes BBC'!E62+'Grille Works BBC'!E62+'Subway BBC'!E62+'Market Pavillion'!E62+'Chic Fil A BBC'!E62+Panera!E62+'Heritage Market'!E62</f>
        <v>0</v>
      </c>
      <c r="F62" s="103">
        <f t="shared" si="21"/>
        <v>0</v>
      </c>
      <c r="G62" s="167">
        <f>'POD Breezeway'!G62+'Express GL'!G62+'Starbucks GL-SBX Truck'!G62+'Miro''s'!G62+'Faculty Club'!G62+'Almazar '!G62+'Burger King'!G62+Bustelo!G62+Chilis!G62+Einstein!G62+Jamba!G62+'Pollo Tropical'!G62+'Subway GC'!G62+'Sushi Maki'!G62+Panda!G62+'Starbucks Mango'!G62+'Taco Bell'!G62+'Chick-fil-A'!G62+Dunkin!G62+'Misha''s'!G62+Sergios!G62+'Moes PG5'!G62+'Papa Johns'!G62+Salad!G62+'Half Moon'!G62+'Athletic Training Table'!G62+'Starbucks BBC'!G62+'Moes BBC'!G62+'Grille Works BBC'!G62+'Subway BBC'!G62+'Market Pavillion'!G62+'Chic Fil A BBC'!G62+Panera!G62+'Heritage Market'!G62</f>
        <v>0</v>
      </c>
      <c r="H62" s="103">
        <f t="shared" si="22"/>
        <v>0</v>
      </c>
      <c r="I62" s="167">
        <f>'POD Breezeway'!I62+'Express GL'!I62+'Starbucks GL-SBX Truck'!I62+'Miro''s'!I62+'Faculty Club'!I62+'Almazar '!I62+'Burger King'!I62+Bustelo!I62+Chilis!I62+Einstein!I62+Jamba!I62+'Pollo Tropical'!I62+'Subway GC'!I62+'Sushi Maki'!I62+Panda!I62+'Starbucks Mango'!I62+'Taco Bell'!I62+'Chick-fil-A'!I62+Dunkin!I62+'Misha''s'!I62+Sergios!I62+'Moes PG5'!I62+'Papa Johns'!I62+Salad!I62+'Half Moon'!I62+'Athletic Training Table'!I62+'Starbucks BBC'!I62+'Moes BBC'!I62+'Grille Works BBC'!I62+'Subway BBC'!I62+'Market Pavillion'!I62+'Chic Fil A BBC'!I62+Panera!I62+'Heritage Market'!I62</f>
        <v>0</v>
      </c>
      <c r="J62" s="103">
        <f t="shared" si="23"/>
        <v>0</v>
      </c>
      <c r="K62" s="167">
        <f>'POD Breezeway'!K62+'Express GL'!K62+'Starbucks GL-SBX Truck'!K62+'Miro''s'!K62+'Faculty Club'!K62+'Almazar '!K62+'Burger King'!K62+Bustelo!K62+Chilis!K62+Einstein!K62+Jamba!K62+'Pollo Tropical'!K62+'Subway GC'!K62+'Sushi Maki'!K62+Panda!K62+'Starbucks Mango'!K62+'Taco Bell'!K62+'Chick-fil-A'!K62+Dunkin!K62+'Misha''s'!K62+Sergios!K62+'Moes PG5'!K62+'Papa Johns'!K62+Salad!K62+'Half Moon'!K62+'Athletic Training Table'!K62+'Starbucks BBC'!K62+'Moes BBC'!K62+'Grille Works BBC'!K62+'Subway BBC'!K62+'Market Pavillion'!K62+'Chic Fil A BBC'!K62+Panera!K62+'Heritage Market'!K62</f>
        <v>0</v>
      </c>
      <c r="L62" s="103">
        <f t="shared" si="24"/>
        <v>0</v>
      </c>
      <c r="M62" s="167">
        <f>'POD Breezeway'!M62+'Express GL'!M62+'Starbucks GL-SBX Truck'!M62+'Miro''s'!M62+'Faculty Club'!M62+'Almazar '!M62+'Burger King'!M62+Bustelo!M62+Chilis!M62+Einstein!M62+Jamba!M62+'Pollo Tropical'!M62+'Subway GC'!M62+'Sushi Maki'!M62+Panda!M62+'Starbucks Mango'!M62+'Taco Bell'!M62+'Chick-fil-A'!M62+Dunkin!M62+'Misha''s'!M62+Sergios!M62+'Moes PG5'!M62+'Papa Johns'!M62+Salad!M62+'Half Moon'!M62+'Athletic Training Table'!M62+'Starbucks BBC'!M62+'Moes BBC'!M62+'Grille Works BBC'!M62+'Subway BBC'!M62+'Market Pavillion'!M62+'Chic Fil A BBC'!M62+Panera!M62+'Heritage Market'!M62</f>
        <v>0</v>
      </c>
      <c r="N62" s="103">
        <f t="shared" si="25"/>
        <v>0</v>
      </c>
      <c r="O62" s="167">
        <f>'POD Breezeway'!O62+'Express GL'!O62+'Starbucks GL-SBX Truck'!O62+'Miro''s'!O62+'Faculty Club'!O62+'Almazar '!O62+'Burger King'!O62+Bustelo!O62+Chilis!O62+Einstein!O62+Jamba!O62+'Pollo Tropical'!O62+'Subway GC'!O62+'Sushi Maki'!O62+Panda!O62+'Starbucks Mango'!O62+'Taco Bell'!O62+'Chick-fil-A'!O62+Dunkin!O62+'Misha''s'!O62+Sergios!O62+'Moes PG5'!O62+'Papa Johns'!O62+Salad!O62+'Half Moon'!O62+'Athletic Training Table'!O62+'Starbucks BBC'!O62+'Moes BBC'!O62+'Grille Works BBC'!O62+'Subway BBC'!O62+'Market Pavillion'!O62+'Chic Fil A BBC'!O62+Panera!O62+'Heritage Market'!O62</f>
        <v>0</v>
      </c>
      <c r="P62" s="103">
        <f t="shared" si="26"/>
        <v>0</v>
      </c>
      <c r="Q62" s="167">
        <f>'POD Breezeway'!Q62+'Express GL'!Q62+'Starbucks GL-SBX Truck'!Q62+'Miro''s'!Q62+'Faculty Club'!Q62+'Almazar '!Q62+'Burger King'!Q62+Bustelo!Q62+Chilis!Q62+Einstein!Q62+Jamba!Q62+'Pollo Tropical'!Q62+'Subway GC'!Q62+'Sushi Maki'!Q62+Panda!Q62+'Starbucks Mango'!Q62+'Taco Bell'!Q62+'Chick-fil-A'!Q62+Dunkin!Q62+'Misha''s'!Q62+Sergios!Q62+'Moes PG5'!Q62+'Papa Johns'!Q62+Salad!Q62+'Half Moon'!Q62+'Athletic Training Table'!Q62+'Starbucks BBC'!Q62+'Moes BBC'!Q62+'Grille Works BBC'!Q62+'Subway BBC'!Q62+'Market Pavillion'!Q62+'Chic Fil A BBC'!Q62+Panera!Q62+'Heritage Market'!Q62</f>
        <v>0</v>
      </c>
      <c r="R62" s="103">
        <f t="shared" si="27"/>
        <v>0</v>
      </c>
      <c r="S62" s="167">
        <f>'POD Breezeway'!S62+'Express GL'!S62+'Starbucks GL-SBX Truck'!S62+'Miro''s'!S62+'Faculty Club'!S62+'Almazar '!S62+'Burger King'!S62+Bustelo!S62+Chilis!S62+Einstein!S62+Jamba!S62+'Pollo Tropical'!S62+'Subway GC'!S62+'Sushi Maki'!S62+Panda!S62+'Starbucks Mango'!S62+'Taco Bell'!S62+'Chick-fil-A'!S62+Dunkin!S62+'Misha''s'!S62+Sergios!S62+'Moes PG5'!S62+'Papa Johns'!S62+Salad!S62+'Half Moon'!S62+'Athletic Training Table'!S62+'Starbucks BBC'!S62+'Moes BBC'!S62+'Grille Works BBC'!S62+'Subway BBC'!S62+'Market Pavillion'!S62+'Chic Fil A BBC'!S62+Panera!S62+'Heritage Market'!S62</f>
        <v>0</v>
      </c>
      <c r="T62" s="103">
        <f t="shared" si="28"/>
        <v>0</v>
      </c>
      <c r="U62" s="167">
        <f>'POD Breezeway'!U62+'Express GL'!U62+'Starbucks GL-SBX Truck'!U62+'Miro''s'!U62+'Faculty Club'!U62+'Almazar '!U62+'Burger King'!U62+Bustelo!U62+Chilis!U62+Einstein!U62+Jamba!U62+'Pollo Tropical'!U62+'Subway GC'!U62+'Sushi Maki'!U62+Panda!U62+'Starbucks Mango'!U62+'Taco Bell'!U62+'Chick-fil-A'!U62+Dunkin!U62+'Misha''s'!U62+Sergios!U62+'Moes PG5'!U62+'Papa Johns'!U62+Salad!U62+'Half Moon'!U62+'Athletic Training Table'!U62+'Starbucks BBC'!U62+'Moes BBC'!U62+'Grille Works BBC'!U62+'Subway BBC'!U62+'Market Pavillion'!U62+'Chic Fil A BBC'!U62+Panera!U62+'Heritage Market'!U62</f>
        <v>0</v>
      </c>
      <c r="V62" s="103">
        <f t="shared" si="29"/>
        <v>0</v>
      </c>
    </row>
    <row r="63" spans="1:22" ht="12.75" customHeight="1" x14ac:dyDescent="0.3">
      <c r="A63" s="38" t="s">
        <v>29</v>
      </c>
      <c r="B63" s="50"/>
      <c r="C63" s="167">
        <f>'POD Breezeway'!C63+'Express GL'!C63+'Starbucks GL-SBX Truck'!C63+'Miro''s'!C63+'Faculty Club'!C63+'Almazar '!C63+'Burger King'!C63+Bustelo!C63+Chilis!C63+Einstein!C63+Jamba!C63+'Pollo Tropical'!C63+'Subway GC'!C63+'Sushi Maki'!C63+Panda!C63+'Starbucks Mango'!C63+'Taco Bell'!C63+'Chick-fil-A'!C63+Dunkin!C63+'Misha''s'!C63+Sergios!C63+'Moes PG5'!C63+'Papa Johns'!C63+Salad!C63+'Half Moon'!C63+'Athletic Training Table'!C63+'Starbucks BBC'!C63+'Moes BBC'!C63+'Grille Works BBC'!C63+'Subway BBC'!C63+'Market Pavillion'!C63+'Chic Fil A BBC'!C63+Panera!C63+'Heritage Market'!C63</f>
        <v>219163.06648938605</v>
      </c>
      <c r="D63" s="103">
        <f t="shared" si="20"/>
        <v>1.377145554800956E-2</v>
      </c>
      <c r="E63" s="167">
        <f>'POD Breezeway'!E63+'Express GL'!E63+'Starbucks GL-SBX Truck'!E63+'Miro''s'!E63+'Faculty Club'!E63+'Almazar '!E63+'Burger King'!E63+Bustelo!E63+Chilis!E63+Einstein!E63+Jamba!E63+'Pollo Tropical'!E63+'Subway GC'!E63+'Sushi Maki'!E63+Panda!E63+'Starbucks Mango'!E63+'Taco Bell'!E63+'Chick-fil-A'!E63+Dunkin!E63+'Misha''s'!E63+Sergios!E63+'Moes PG5'!E63+'Papa Johns'!E63+Salad!E63+'Half Moon'!E63+'Athletic Training Table'!E63+'Starbucks BBC'!E63+'Moes BBC'!E63+'Grille Works BBC'!E63+'Subway BBC'!E63+'Market Pavillion'!E63+'Chic Fil A BBC'!E63+Panera!E63+'Heritage Market'!E63</f>
        <v>162190.3943855188</v>
      </c>
      <c r="F63" s="103">
        <f t="shared" si="21"/>
        <v>8.3842801248183493E-3</v>
      </c>
      <c r="G63" s="167">
        <f>'POD Breezeway'!G63+'Express GL'!G63+'Starbucks GL-SBX Truck'!G63+'Miro''s'!G63+'Faculty Club'!G63+'Almazar '!G63+'Burger King'!G63+Bustelo!G63+Chilis!G63+Einstein!G63+Jamba!G63+'Pollo Tropical'!G63+'Subway GC'!G63+'Sushi Maki'!G63+Panda!G63+'Starbucks Mango'!G63+'Taco Bell'!G63+'Chick-fil-A'!G63+Dunkin!G63+'Misha''s'!G63+Sergios!G63+'Moes PG5'!G63+'Papa Johns'!G63+Salad!G63+'Half Moon'!G63+'Athletic Training Table'!G63+'Starbucks BBC'!G63+'Moes BBC'!G63+'Grille Works BBC'!G63+'Subway BBC'!G63+'Market Pavillion'!G63+'Chic Fil A BBC'!G63+Panera!G63+'Heritage Market'!G63</f>
        <v>187446.65755891011</v>
      </c>
      <c r="H63" s="103">
        <f t="shared" si="22"/>
        <v>9.1829489546204207E-3</v>
      </c>
      <c r="I63" s="167">
        <f>'POD Breezeway'!I63+'Express GL'!I63+'Starbucks GL-SBX Truck'!I63+'Miro''s'!I63+'Faculty Club'!I63+'Almazar '!I63+'Burger King'!I63+Bustelo!I63+Chilis!I63+Einstein!I63+Jamba!I63+'Pollo Tropical'!I63+'Subway GC'!I63+'Sushi Maki'!I63+Panda!I63+'Starbucks Mango'!I63+'Taco Bell'!I63+'Chick-fil-A'!I63+Dunkin!I63+'Misha''s'!I63+Sergios!I63+'Moes PG5'!I63+'Papa Johns'!I63+Salad!I63+'Half Moon'!I63+'Athletic Training Table'!I63+'Starbucks BBC'!I63+'Moes BBC'!I63+'Grille Works BBC'!I63+'Subway BBC'!I63+'Market Pavillion'!I63+'Chic Fil A BBC'!I63+Panera!I63+'Heritage Market'!I63</f>
        <v>182876.19033824548</v>
      </c>
      <c r="J63" s="103">
        <f t="shared" si="23"/>
        <v>8.8273547149236402E-3</v>
      </c>
      <c r="K63" s="167">
        <f>'POD Breezeway'!K63+'Express GL'!K63+'Starbucks GL-SBX Truck'!K63+'Miro''s'!K63+'Faculty Club'!K63+'Almazar '!K63+'Burger King'!K63+Bustelo!K63+Chilis!K63+Einstein!K63+Jamba!K63+'Pollo Tropical'!K63+'Subway GC'!K63+'Sushi Maki'!K63+Panda!K63+'Starbucks Mango'!K63+'Taco Bell'!K63+'Chick-fil-A'!K63+Dunkin!K63+'Misha''s'!K63+Sergios!K63+'Moes PG5'!K63+'Papa Johns'!K63+Salad!K63+'Half Moon'!K63+'Athletic Training Table'!K63+'Starbucks BBC'!K63+'Moes BBC'!K63+'Grille Works BBC'!K63+'Subway BBC'!K63+'Market Pavillion'!K63+'Chic Fil A BBC'!K63+Panera!K63+'Heritage Market'!K63</f>
        <v>184555.47226928201</v>
      </c>
      <c r="L63" s="103">
        <f t="shared" si="24"/>
        <v>8.7909381671077633E-3</v>
      </c>
      <c r="M63" s="167">
        <f>'POD Breezeway'!M63+'Express GL'!M63+'Starbucks GL-SBX Truck'!M63+'Miro''s'!M63+'Faculty Club'!M63+'Almazar '!M63+'Burger King'!M63+Bustelo!M63+Chilis!M63+Einstein!M63+Jamba!M63+'Pollo Tropical'!M63+'Subway GC'!M63+'Sushi Maki'!M63+Panda!M63+'Starbucks Mango'!M63+'Taco Bell'!M63+'Chick-fil-A'!M63+Dunkin!M63+'Misha''s'!M63+Sergios!M63+'Moes PG5'!M63+'Papa Johns'!M63+Salad!M63+'Half Moon'!M63+'Athletic Training Table'!M63+'Starbucks BBC'!M63+'Moes BBC'!M63+'Grille Works BBC'!M63+'Subway BBC'!M63+'Market Pavillion'!M63+'Chic Fil A BBC'!M63+Panera!M63+'Heritage Market'!M63</f>
        <v>186273.00258639373</v>
      </c>
      <c r="N63" s="103">
        <f t="shared" si="25"/>
        <v>8.7285803357875433E-3</v>
      </c>
      <c r="O63" s="167">
        <f>'POD Breezeway'!O63+'Express GL'!O63+'Starbucks GL-SBX Truck'!O63+'Miro''s'!O63+'Faculty Club'!O63+'Almazar '!O63+'Burger King'!O63+Bustelo!O63+Chilis!O63+Einstein!O63+Jamba!O63+'Pollo Tropical'!O63+'Subway GC'!O63+'Sushi Maki'!O63+Panda!O63+'Starbucks Mango'!O63+'Taco Bell'!O63+'Chick-fil-A'!O63+Dunkin!O63+'Misha''s'!O63+Sergios!O63+'Moes PG5'!O63+'Papa Johns'!O63+Salad!O63+'Half Moon'!O63+'Athletic Training Table'!O63+'Starbucks BBC'!O63+'Moes BBC'!O63+'Grille Works BBC'!O63+'Subway BBC'!O63+'Market Pavillion'!O63+'Chic Fil A BBC'!O63+Panera!O63+'Heritage Market'!O63</f>
        <v>187990.52497172443</v>
      </c>
      <c r="P63" s="103">
        <f t="shared" si="26"/>
        <v>8.6792094417553443E-3</v>
      </c>
      <c r="Q63" s="167">
        <f>'POD Breezeway'!Q63+'Express GL'!Q63+'Starbucks GL-SBX Truck'!Q63+'Miro''s'!Q63+'Faculty Club'!Q63+'Almazar '!Q63+'Burger King'!Q63+Bustelo!Q63+Chilis!Q63+Einstein!Q63+Jamba!Q63+'Pollo Tropical'!Q63+'Subway GC'!Q63+'Sushi Maki'!Q63+Panda!Q63+'Starbucks Mango'!Q63+'Taco Bell'!Q63+'Chick-fil-A'!Q63+Dunkin!Q63+'Misha''s'!Q63+Sergios!Q63+'Moes PG5'!Q63+'Papa Johns'!Q63+Salad!Q63+'Half Moon'!Q63+'Athletic Training Table'!Q63+'Starbucks BBC'!Q63+'Moes BBC'!Q63+'Grille Works BBC'!Q63+'Subway BBC'!Q63+'Market Pavillion'!Q63+'Chic Fil A BBC'!Q63+Panera!Q63+'Heritage Market'!Q63</f>
        <v>189747.03858755543</v>
      </c>
      <c r="R63" s="103">
        <f t="shared" si="27"/>
        <v>8.6305092556560239E-3</v>
      </c>
      <c r="S63" s="167">
        <f>'POD Breezeway'!S63+'Express GL'!S63+'Starbucks GL-SBX Truck'!S63+'Miro''s'!S63+'Faculty Club'!S63+'Almazar '!S63+'Burger King'!S63+Bustelo!S63+Chilis!S63+Einstein!S63+Jamba!S63+'Pollo Tropical'!S63+'Subway GC'!S63+'Sushi Maki'!S63+Panda!S63+'Starbucks Mango'!S63+'Taco Bell'!S63+'Chick-fil-A'!S63+Dunkin!S63+'Misha''s'!S63+Sergios!S63+'Moes PG5'!S63+'Papa Johns'!S63+Salad!S63+'Half Moon'!S63+'Athletic Training Table'!S63+'Starbucks BBC'!S63+'Moes BBC'!S63+'Grille Works BBC'!S63+'Subway BBC'!S63+'Market Pavillion'!S63+'Chic Fil A BBC'!S63+Panera!S63+'Heritage Market'!S63</f>
        <v>191523.64435983557</v>
      </c>
      <c r="T63" s="103">
        <f t="shared" si="28"/>
        <v>8.5819890688433008E-3</v>
      </c>
      <c r="U63" s="167">
        <f>'POD Breezeway'!U63+'Express GL'!U63+'Starbucks GL-SBX Truck'!U63+'Miro''s'!U63+'Faculty Club'!U63+'Almazar '!U63+'Burger King'!U63+Bustelo!U63+Chilis!U63+Einstein!U63+Jamba!U63+'Pollo Tropical'!U63+'Subway GC'!U63+'Sushi Maki'!U63+Panda!U63+'Starbucks Mango'!U63+'Taco Bell'!U63+'Chick-fil-A'!U63+Dunkin!U63+'Misha''s'!U63+Sergios!U63+'Moes PG5'!U63+'Papa Johns'!U63+Salad!U63+'Half Moon'!U63+'Athletic Training Table'!U63+'Starbucks BBC'!U63+'Moes BBC'!U63+'Grille Works BBC'!U63+'Subway BBC'!U63+'Market Pavillion'!U63+'Chic Fil A BBC'!U63+Panera!U63+'Heritage Market'!U63</f>
        <v>193320.76592271664</v>
      </c>
      <c r="V63" s="103">
        <f t="shared" si="29"/>
        <v>8.5336540709121736E-3</v>
      </c>
    </row>
    <row r="64" spans="1:22" ht="12.75" customHeight="1" x14ac:dyDescent="0.3">
      <c r="A64" s="38" t="s">
        <v>148</v>
      </c>
      <c r="B64" s="50"/>
      <c r="C64" s="167">
        <f>'POD Breezeway'!C64+'Express GL'!C64+'Starbucks GL-SBX Truck'!C64+'Miro''s'!C64+'Faculty Club'!C64+'Almazar '!C64+'Burger King'!C64+Bustelo!C64+Chilis!C64+Einstein!C64+Jamba!C64+'Pollo Tropical'!C64+'Subway GC'!C64+'Sushi Maki'!C64+Panda!C64+'Starbucks Mango'!C64+'Taco Bell'!C64+'Chick-fil-A'!C64+Dunkin!C64+'Misha''s'!C64+Sergios!C64+'Moes PG5'!C64+'Papa Johns'!C64+Salad!C64+'Half Moon'!C64+'Athletic Training Table'!C64+'Starbucks BBC'!C64+'Moes BBC'!C64+'Grille Works BBC'!C64+'Subway BBC'!C64+'Market Pavillion'!C64+'Chic Fil A BBC'!C64+Panera!C64+'Heritage Market'!C64</f>
        <v>74804.637023999996</v>
      </c>
      <c r="D64" s="103">
        <f t="shared" si="20"/>
        <v>4.7004668718253059E-3</v>
      </c>
      <c r="E64" s="167">
        <f>'POD Breezeway'!E64+'Express GL'!E64+'Starbucks GL-SBX Truck'!E64+'Miro''s'!E64+'Faculty Club'!E64+'Almazar '!E64+'Burger King'!E64+Bustelo!E64+Chilis!E64+Einstein!E64+Jamba!E64+'Pollo Tropical'!E64+'Subway GC'!E64+'Sushi Maki'!E64+Panda!E64+'Starbucks Mango'!E64+'Taco Bell'!E64+'Chick-fil-A'!E64+Dunkin!E64+'Misha''s'!E64+Sergios!E64+'Moes PG5'!E64+'Papa Johns'!E64+Salad!E64+'Half Moon'!E64+'Athletic Training Table'!E64+'Starbucks BBC'!E64+'Moes BBC'!E64+'Grille Works BBC'!E64+'Subway BBC'!E64+'Market Pavillion'!E64+'Chic Fil A BBC'!E64+Panera!E64+'Heritage Market'!E64</f>
        <v>91223.721599999975</v>
      </c>
      <c r="F64" s="103">
        <f t="shared" si="21"/>
        <v>4.7157246199478475E-3</v>
      </c>
      <c r="G64" s="167">
        <f>'POD Breezeway'!G64+'Express GL'!G64+'Starbucks GL-SBX Truck'!G64+'Miro''s'!G64+'Faculty Club'!G64+'Almazar '!G64+'Burger King'!G64+Bustelo!G64+Chilis!G64+Einstein!G64+Jamba!G64+'Pollo Tropical'!G64+'Subway GC'!G64+'Sushi Maki'!G64+Panda!G64+'Starbucks Mango'!G64+'Taco Bell'!G64+'Chick-fil-A'!G64+Dunkin!G64+'Misha''s'!G64+Sergios!G64+'Moes PG5'!G64+'Papa Johns'!G64+Salad!G64+'Half Moon'!G64+'Athletic Training Table'!G64+'Starbucks BBC'!G64+'Moes BBC'!G64+'Grille Works BBC'!G64+'Subway BBC'!G64+'Market Pavillion'!G64+'Chic Fil A BBC'!G64+Panera!G64+'Heritage Market'!G64</f>
        <v>96316.972031999976</v>
      </c>
      <c r="H64" s="103">
        <f t="shared" si="22"/>
        <v>4.7185361913187965E-3</v>
      </c>
      <c r="I64" s="167">
        <f>'POD Breezeway'!I64+'Express GL'!I64+'Starbucks GL-SBX Truck'!I64+'Miro''s'!I64+'Faculty Club'!I64+'Almazar '!I64+'Burger King'!I64+Bustelo!I64+Chilis!I64+Einstein!I64+Jamba!I64+'Pollo Tropical'!I64+'Subway GC'!I64+'Sushi Maki'!I64+Panda!I64+'Starbucks Mango'!I64+'Taco Bell'!I64+'Chick-fil-A'!I64+Dunkin!I64+'Misha''s'!I64+Sergios!I64+'Moes PG5'!I64+'Papa Johns'!I64+Salad!I64+'Half Moon'!I64+'Athletic Training Table'!I64+'Starbucks BBC'!I64+'Moes BBC'!I64+'Grille Works BBC'!I64+'Subway BBC'!I64+'Market Pavillion'!I64+'Chic Fil A BBC'!I64+Panera!I64+'Heritage Market'!I64</f>
        <v>97745.401232639982</v>
      </c>
      <c r="J64" s="103">
        <f t="shared" si="23"/>
        <v>4.7181282967299456E-3</v>
      </c>
      <c r="K64" s="167">
        <f>'POD Breezeway'!K64+'Express GL'!K64+'Starbucks GL-SBX Truck'!K64+'Miro''s'!K64+'Faculty Club'!K64+'Almazar '!K64+'Burger King'!K64+Bustelo!K64+Chilis!K64+Einstein!K64+Jamba!K64+'Pollo Tropical'!K64+'Subway GC'!K64+'Sushi Maki'!K64+Panda!K64+'Starbucks Mango'!K64+'Taco Bell'!K64+'Chick-fil-A'!K64+Dunkin!K64+'Misha''s'!K64+Sergios!K64+'Moes PG5'!K64+'Papa Johns'!K64+Salad!K64+'Half Moon'!K64+'Athletic Training Table'!K64+'Starbucks BBC'!K64+'Moes BBC'!K64+'Grille Works BBC'!K64+'Subway BBC'!K64+'Market Pavillion'!K64+'Chic Fil A BBC'!K64+Panera!K64+'Heritage Market'!K64</f>
        <v>99193.10183489279</v>
      </c>
      <c r="L64" s="103">
        <f t="shared" si="24"/>
        <v>4.724868973605096E-3</v>
      </c>
      <c r="M64" s="167">
        <f>'POD Breezeway'!M64+'Express GL'!M64+'Starbucks GL-SBX Truck'!M64+'Miro''s'!M64+'Faculty Club'!M64+'Almazar '!M64+'Burger King'!M64+Bustelo!M64+Chilis!M64+Einstein!M64+Jamba!M64+'Pollo Tropical'!M64+'Subway GC'!M64+'Sushi Maki'!M64+Panda!M64+'Starbucks Mango'!M64+'Taco Bell'!M64+'Chick-fil-A'!M64+Dunkin!M64+'Misha''s'!M64+Sergios!M64+'Moes PG5'!M64+'Papa Johns'!M64+Salad!M64+'Half Moon'!M64+'Athletic Training Table'!M64+'Starbucks BBC'!M64+'Moes BBC'!M64+'Grille Works BBC'!M64+'Subway BBC'!M64+'Market Pavillion'!M64+'Chic Fil A BBC'!M64+Panera!M64+'Heritage Market'!M64</f>
        <v>100670.14475896665</v>
      </c>
      <c r="N64" s="103">
        <f t="shared" si="25"/>
        <v>4.7173097214474533E-3</v>
      </c>
      <c r="O64" s="167">
        <f>'POD Breezeway'!O64+'Express GL'!O64+'Starbucks GL-SBX Truck'!O64+'Miro''s'!O64+'Faculty Club'!O64+'Almazar '!O64+'Burger King'!O64+Bustelo!O64+Chilis!O64+Einstein!O64+Jamba!O64+'Pollo Tropical'!O64+'Subway GC'!O64+'Sushi Maki'!O64+Panda!O64+'Starbucks Mango'!O64+'Taco Bell'!O64+'Chick-fil-A'!O64+Dunkin!O64+'Misha''s'!O64+Sergios!O64+'Moes PG5'!O64+'Papa Johns'!O64+Salad!O64+'Half Moon'!O64+'Athletic Training Table'!O64+'Starbucks BBC'!O64+'Moes BBC'!O64+'Grille Works BBC'!O64+'Subway BBC'!O64+'Market Pavillion'!O64+'Chic Fil A BBC'!O64+Panera!O64+'Heritage Market'!O64</f>
        <v>102167.41112831575</v>
      </c>
      <c r="P64" s="103">
        <f t="shared" si="26"/>
        <v>4.716899213074441E-3</v>
      </c>
      <c r="Q64" s="167">
        <f>'POD Breezeway'!Q64+'Express GL'!Q64+'Starbucks GL-SBX Truck'!Q64+'Miro''s'!Q64+'Faculty Club'!Q64+'Almazar '!Q64+'Burger King'!Q64+Bustelo!Q64+Chilis!Q64+Einstein!Q64+Jamba!Q64+'Pollo Tropical'!Q64+'Subway GC'!Q64+'Sushi Maki'!Q64+Panda!Q64+'Starbucks Mango'!Q64+'Taco Bell'!Q64+'Chick-fil-A'!Q64+Dunkin!Q64+'Misha''s'!Q64+Sergios!Q64+'Moes PG5'!Q64+'Papa Johns'!Q64+Salad!Q64+'Half Moon'!Q64+'Athletic Training Table'!Q64+'Starbucks BBC'!Q64+'Moes BBC'!Q64+'Grille Works BBC'!Q64+'Subway BBC'!Q64+'Market Pavillion'!Q64+'Chic Fil A BBC'!Q64+Panera!Q64+'Heritage Market'!Q64</f>
        <v>103694.9925082511</v>
      </c>
      <c r="R64" s="103">
        <f t="shared" si="27"/>
        <v>4.7164930702973196E-3</v>
      </c>
      <c r="S64" s="167">
        <f>'POD Breezeway'!S64+'Express GL'!S64+'Starbucks GL-SBX Truck'!S64+'Miro''s'!S64+'Faculty Club'!S64+'Almazar '!S64+'Burger King'!S64+Bustelo!S64+Chilis!S64+Einstein!S64+Jamba!S64+'Pollo Tropical'!S64+'Subway GC'!S64+'Sushi Maki'!S64+Panda!S64+'Starbucks Mango'!S64+'Taco Bell'!S64+'Chick-fil-A'!S64+Dunkin!S64+'Misha''s'!S64+Sergios!S64+'Moes PG5'!S64+'Papa Johns'!S64+Salad!S64+'Half Moon'!S64+'Athletic Training Table'!S64+'Starbucks BBC'!S64+'Moes BBC'!S64+'Grille Works BBC'!S64+'Subway BBC'!S64+'Market Pavillion'!S64+'Chic Fil A BBC'!S64+Panera!S64+'Heritage Market'!S64</f>
        <v>105248.59115047022</v>
      </c>
      <c r="T64" s="103">
        <f t="shared" si="28"/>
        <v>4.7160874668167718E-3</v>
      </c>
      <c r="U64" s="167">
        <f>'POD Breezeway'!U64+'Express GL'!U64+'Starbucks GL-SBX Truck'!U64+'Miro''s'!U64+'Faculty Club'!U64+'Almazar '!U64+'Burger King'!U64+Bustelo!U64+Chilis!U64+Einstein!U64+Jamba!U64+'Pollo Tropical'!U64+'Subway GC'!U64+'Sushi Maki'!U64+Panda!U64+'Starbucks Mango'!U64+'Taco Bell'!U64+'Chick-fil-A'!U64+Dunkin!U64+'Misha''s'!U64+Sergios!U64+'Moes PG5'!U64+'Papa Johns'!U64+Salad!U64+'Half Moon'!U64+'Athletic Training Table'!U64+'Starbucks BBC'!U64+'Moes BBC'!U64+'Grille Works BBC'!U64+'Subway BBC'!U64+'Market Pavillion'!U64+'Chic Fil A BBC'!U64+Panera!U64+'Heritage Market'!U64</f>
        <v>106828.72024365891</v>
      </c>
      <c r="V64" s="103">
        <f t="shared" si="29"/>
        <v>4.7156824516310951E-3</v>
      </c>
    </row>
    <row r="65" spans="1:22" ht="12.75" customHeight="1" x14ac:dyDescent="0.3">
      <c r="A65" s="38" t="s">
        <v>39</v>
      </c>
      <c r="B65" s="50"/>
      <c r="C65" s="167">
        <f>'POD Breezeway'!C65+'Express GL'!C65+'Starbucks GL-SBX Truck'!C65+'Miro''s'!C65+'Faculty Club'!C65+'Almazar '!C65+'Burger King'!C65+Bustelo!C65+Chilis!C65+Einstein!C65+Jamba!C65+'Pollo Tropical'!C65+'Subway GC'!C65+'Sushi Maki'!C65+Panda!C65+'Starbucks Mango'!C65+'Taco Bell'!C65+'Chick-fil-A'!C65+Dunkin!C65+'Misha''s'!C65+Sergios!C65+'Moes PG5'!C65+'Papa Johns'!C65+Salad!C65+'Half Moon'!C65+'Athletic Training Table'!C65+'Starbucks BBC'!C65+'Moes BBC'!C65+'Grille Works BBC'!C65+'Subway BBC'!C65+'Market Pavillion'!C65+'Chic Fil A BBC'!C65+Panera!C65+'Heritage Market'!C65</f>
        <v>7792.1496900000011</v>
      </c>
      <c r="D65" s="103">
        <f t="shared" si="20"/>
        <v>4.8963196581513612E-4</v>
      </c>
      <c r="E65" s="167">
        <f>'POD Breezeway'!E65+'Express GL'!E65+'Starbucks GL-SBX Truck'!E65+'Miro''s'!E65+'Faculty Club'!E65+'Almazar '!E65+'Burger King'!E65+Bustelo!E65+Chilis!E65+Einstein!E65+Jamba!E65+'Pollo Tropical'!E65+'Subway GC'!E65+'Sushi Maki'!E65+Panda!E65+'Starbucks Mango'!E65+'Taco Bell'!E65+'Chick-fil-A'!E65+Dunkin!E65+'Misha''s'!E65+Sergios!E65+'Moes PG5'!E65+'Papa Johns'!E65+Salad!E65+'Half Moon'!E65+'Athletic Training Table'!E65+'Starbucks BBC'!E65+'Moes BBC'!E65+'Grille Works BBC'!E65+'Subway BBC'!E65+'Market Pavillion'!E65+'Chic Fil A BBC'!E65+Panera!E65+'Heritage Market'!E65</f>
        <v>9502.4709999999995</v>
      </c>
      <c r="F65" s="103">
        <f t="shared" si="21"/>
        <v>4.9122131457790086E-4</v>
      </c>
      <c r="G65" s="167">
        <f>'POD Breezeway'!G65+'Express GL'!G65+'Starbucks GL-SBX Truck'!G65+'Miro''s'!G65+'Faculty Club'!G65+'Almazar '!G65+'Burger King'!G65+Bustelo!G65+Chilis!G65+Einstein!G65+Jamba!G65+'Pollo Tropical'!G65+'Subway GC'!G65+'Sushi Maki'!G65+Panda!G65+'Starbucks Mango'!G65+'Taco Bell'!G65+'Chick-fil-A'!G65+Dunkin!G65+'Misha''s'!G65+Sergios!G65+'Moes PG5'!G65+'Papa Johns'!G65+Salad!G65+'Half Moon'!G65+'Athletic Training Table'!G65+'Starbucks BBC'!G65+'Moes BBC'!G65+'Grille Works BBC'!G65+'Subway BBC'!G65+'Market Pavillion'!G65+'Chic Fil A BBC'!G65+Panera!G65+'Heritage Market'!G65</f>
        <v>10033.017919999998</v>
      </c>
      <c r="H65" s="103">
        <f t="shared" si="22"/>
        <v>4.9151418659570804E-4</v>
      </c>
      <c r="I65" s="167">
        <f>'POD Breezeway'!I65+'Express GL'!I65+'Starbucks GL-SBX Truck'!I65+'Miro''s'!I65+'Faculty Club'!I65+'Almazar '!I65+'Burger King'!I65+Bustelo!I65+Chilis!I65+Einstein!I65+Jamba!I65+'Pollo Tropical'!I65+'Subway GC'!I65+'Sushi Maki'!I65+Panda!I65+'Starbucks Mango'!I65+'Taco Bell'!I65+'Chick-fil-A'!I65+Dunkin!I65+'Misha''s'!I65+Sergios!I65+'Moes PG5'!I65+'Papa Johns'!I65+Salad!I65+'Half Moon'!I65+'Athletic Training Table'!I65+'Starbucks BBC'!I65+'Moes BBC'!I65+'Grille Works BBC'!I65+'Subway BBC'!I65+'Market Pavillion'!I65+'Chic Fil A BBC'!I65+Panera!I65+'Heritage Market'!I65</f>
        <v>10181.812628399999</v>
      </c>
      <c r="J65" s="103">
        <f t="shared" si="23"/>
        <v>4.9147169757603605E-4</v>
      </c>
      <c r="K65" s="167">
        <f>'POD Breezeway'!K65+'Express GL'!K65+'Starbucks GL-SBX Truck'!K65+'Miro''s'!K65+'Faculty Club'!K65+'Almazar '!K65+'Burger King'!K65+Bustelo!K65+Chilis!K65+Einstein!K65+Jamba!K65+'Pollo Tropical'!K65+'Subway GC'!K65+'Sushi Maki'!K65+Panda!K65+'Starbucks Mango'!K65+'Taco Bell'!K65+'Chick-fil-A'!K65+Dunkin!K65+'Misha''s'!K65+Sergios!K65+'Moes PG5'!K65+'Papa Johns'!K65+Salad!K65+'Half Moon'!K65+'Athletic Training Table'!K65+'Starbucks BBC'!K65+'Moes BBC'!K65+'Grille Works BBC'!K65+'Subway BBC'!K65+'Market Pavillion'!K65+'Chic Fil A BBC'!K65+Panera!K65+'Heritage Market'!K65</f>
        <v>10332.614774468</v>
      </c>
      <c r="L65" s="103">
        <f t="shared" si="24"/>
        <v>4.9217385141719753E-4</v>
      </c>
      <c r="M65" s="167">
        <f>'POD Breezeway'!M65+'Express GL'!M65+'Starbucks GL-SBX Truck'!M65+'Miro''s'!M65+'Faculty Club'!M65+'Almazar '!M65+'Burger King'!M65+Bustelo!M65+Chilis!M65+Einstein!M65+Jamba!M65+'Pollo Tropical'!M65+'Subway GC'!M65+'Sushi Maki'!M65+Panda!M65+'Starbucks Mango'!M65+'Taco Bell'!M65+'Chick-fil-A'!M65+Dunkin!M65+'Misha''s'!M65+Sergios!M65+'Moes PG5'!M65+'Papa Johns'!M65+Salad!M65+'Half Moon'!M65+'Athletic Training Table'!M65+'Starbucks BBC'!M65+'Moes BBC'!M65+'Grille Works BBC'!M65+'Subway BBC'!M65+'Market Pavillion'!M65+'Chic Fil A BBC'!M65+Panera!M65+'Heritage Market'!M65</f>
        <v>10486.473412392359</v>
      </c>
      <c r="N65" s="103">
        <f t="shared" si="25"/>
        <v>4.9138642931744305E-4</v>
      </c>
      <c r="O65" s="167">
        <f>'POD Breezeway'!O65+'Express GL'!O65+'Starbucks GL-SBX Truck'!O65+'Miro''s'!O65+'Faculty Club'!O65+'Almazar '!O65+'Burger King'!O65+Bustelo!O65+Chilis!O65+Einstein!O65+Jamba!O65+'Pollo Tropical'!O65+'Subway GC'!O65+'Sushi Maki'!O65+Panda!O65+'Starbucks Mango'!O65+'Taco Bell'!O65+'Chick-fil-A'!O65+Dunkin!O65+'Misha''s'!O65+Sergios!O65+'Moes PG5'!O65+'Papa Johns'!O65+Salad!O65+'Half Moon'!O65+'Athletic Training Table'!O65+'Starbucks BBC'!O65+'Moes BBC'!O65+'Grille Works BBC'!O65+'Subway BBC'!O65+'Market Pavillion'!O65+'Chic Fil A BBC'!O65+Panera!O65+'Heritage Market'!O65</f>
        <v>10642.438659199557</v>
      </c>
      <c r="P65" s="103">
        <f t="shared" si="26"/>
        <v>4.9134366802858762E-4</v>
      </c>
      <c r="Q65" s="167">
        <f>'POD Breezeway'!Q65+'Express GL'!Q65+'Starbucks GL-SBX Truck'!Q65+'Miro''s'!Q65+'Faculty Club'!Q65+'Almazar '!Q65+'Burger King'!Q65+Bustelo!Q65+Chilis!Q65+Einstein!Q65+Jamba!Q65+'Pollo Tropical'!Q65+'Subway GC'!Q65+'Sushi Maki'!Q65+Panda!Q65+'Starbucks Mango'!Q65+'Taco Bell'!Q65+'Chick-fil-A'!Q65+Dunkin!Q65+'Misha''s'!Q65+Sergios!Q65+'Moes PG5'!Q65+'Papa Johns'!Q65+Salad!Q65+'Half Moon'!Q65+'Athletic Training Table'!Q65+'Starbucks BBC'!Q65+'Moes BBC'!Q65+'Grille Works BBC'!Q65+'Subway BBC'!Q65+'Market Pavillion'!Q65+'Chic Fil A BBC'!Q65+Panera!Q65+'Heritage Market'!Q65</f>
        <v>10801.561719609494</v>
      </c>
      <c r="R65" s="103">
        <f t="shared" si="27"/>
        <v>4.9130136148930429E-4</v>
      </c>
      <c r="S65" s="167">
        <f>'POD Breezeway'!S65+'Express GL'!S65+'Starbucks GL-SBX Truck'!S65+'Miro''s'!S65+'Faculty Club'!S65+'Almazar '!S65+'Burger King'!S65+Bustelo!S65+Chilis!S65+Einstein!S65+Jamba!S65+'Pollo Tropical'!S65+'Subway GC'!S65+'Sushi Maki'!S65+Panda!S65+'Starbucks Mango'!S65+'Taco Bell'!S65+'Chick-fil-A'!S65+Dunkin!S65+'Misha''s'!S65+Sergios!S65+'Moes PG5'!S65+'Papa Johns'!S65+Salad!S65+'Half Moon'!S65+'Athletic Training Table'!S65+'Starbucks BBC'!S65+'Moes BBC'!S65+'Grille Works BBC'!S65+'Subway BBC'!S65+'Market Pavillion'!S65+'Chic Fil A BBC'!S65+Panera!S65+'Heritage Market'!S65</f>
        <v>10963.394911507316</v>
      </c>
      <c r="T65" s="103">
        <f t="shared" si="28"/>
        <v>4.9125911112674709E-4</v>
      </c>
      <c r="U65" s="167">
        <f>'POD Breezeway'!U65+'Express GL'!U65+'Starbucks GL-SBX Truck'!U65+'Miro''s'!U65+'Faculty Club'!U65+'Almazar '!U65+'Burger King'!U65+Bustelo!U65+Chilis!U65+Einstein!U65+Jamba!U65+'Pollo Tropical'!U65+'Subway GC'!U65+'Sushi Maki'!U65+Panda!U65+'Starbucks Mango'!U65+'Taco Bell'!U65+'Chick-fil-A'!U65+Dunkin!U65+'Misha''s'!U65+Sergios!U65+'Moes PG5'!U65+'Papa Johns'!U65+Salad!U65+'Half Moon'!U65+'Athletic Training Table'!U65+'Starbucks BBC'!U65+'Moes BBC'!U65+'Grille Works BBC'!U65+'Subway BBC'!U65+'Market Pavillion'!U65+'Chic Fil A BBC'!U65+Panera!U65+'Heritage Market'!U65</f>
        <v>11127.991692047804</v>
      </c>
      <c r="V65" s="103">
        <f t="shared" si="29"/>
        <v>4.9121692204490586E-4</v>
      </c>
    </row>
    <row r="66" spans="1:22" ht="12.75" customHeight="1" x14ac:dyDescent="0.3">
      <c r="A66" s="38" t="s">
        <v>147</v>
      </c>
      <c r="B66" s="50"/>
      <c r="C66" s="167">
        <f>'POD Breezeway'!C66+'Express GL'!C66+'Starbucks GL-SBX Truck'!C66+'Miro''s'!C66+'Faculty Club'!C66+'Almazar '!C66+'Burger King'!C66+Bustelo!C66+Chilis!C66+Einstein!C66+Jamba!C66+'Pollo Tropical'!C66+'Subway GC'!C66+'Sushi Maki'!C66+Panda!C66+'Starbucks Mango'!C66+'Taco Bell'!C66+'Chick-fil-A'!C66+Dunkin!C66+'Misha''s'!C66+Sergios!C66+'Moes PG5'!C66+'Papa Johns'!C66+Salad!C66+'Half Moon'!C66+'Athletic Training Table'!C66+'Starbucks BBC'!C66+'Moes BBC'!C66+'Grille Works BBC'!C66+'Subway BBC'!C66+'Market Pavillion'!C66+'Chic Fil A BBC'!C66+Panera!C66+'Heritage Market'!C66</f>
        <v>43636.03826400001</v>
      </c>
      <c r="D66" s="103">
        <f t="shared" si="20"/>
        <v>2.7419390085647627E-3</v>
      </c>
      <c r="E66" s="167">
        <f>'POD Breezeway'!E66+'Express GL'!E66+'Starbucks GL-SBX Truck'!E66+'Miro''s'!E66+'Faculty Club'!E66+'Almazar '!E66+'Burger King'!E66+Bustelo!E66+Chilis!E66+Einstein!E66+Jamba!E66+'Pollo Tropical'!E66+'Subway GC'!E66+'Sushi Maki'!E66+Panda!E66+'Starbucks Mango'!E66+'Taco Bell'!E66+'Chick-fil-A'!E66+Dunkin!E66+'Misha''s'!E66+Sergios!E66+'Moes PG5'!E66+'Papa Johns'!E66+Salad!E66+'Half Moon'!E66+'Athletic Training Table'!E66+'Starbucks BBC'!E66+'Moes BBC'!E66+'Grille Works BBC'!E66+'Subway BBC'!E66+'Market Pavillion'!E66+'Chic Fil A BBC'!E66+Panera!E66+'Heritage Market'!E66</f>
        <v>53213.837599999999</v>
      </c>
      <c r="F66" s="103">
        <f t="shared" si="21"/>
        <v>2.750839361636245E-3</v>
      </c>
      <c r="G66" s="167">
        <f>'POD Breezeway'!G66+'Express GL'!G66+'Starbucks GL-SBX Truck'!G66+'Miro''s'!G66+'Faculty Club'!G66+'Almazar '!G66+'Burger King'!G66+Bustelo!G66+Chilis!G66+Einstein!G66+Jamba!G66+'Pollo Tropical'!G66+'Subway GC'!G66+'Sushi Maki'!G66+Panda!G66+'Starbucks Mango'!G66+'Taco Bell'!G66+'Chick-fil-A'!G66+Dunkin!G66+'Misha''s'!G66+Sergios!G66+'Moes PG5'!G66+'Papa Johns'!G66+Salad!G66+'Half Moon'!G66+'Athletic Training Table'!G66+'Starbucks BBC'!G66+'Moes BBC'!G66+'Grille Works BBC'!G66+'Subway BBC'!G66+'Market Pavillion'!G66+'Chic Fil A BBC'!G66+Panera!G66+'Heritage Market'!G66</f>
        <v>56184.90035199999</v>
      </c>
      <c r="H66" s="103">
        <f t="shared" si="22"/>
        <v>2.7524794449359648E-3</v>
      </c>
      <c r="I66" s="167">
        <f>'POD Breezeway'!I66+'Express GL'!I66+'Starbucks GL-SBX Truck'!I66+'Miro''s'!I66+'Faculty Club'!I66+'Almazar '!I66+'Burger King'!I66+Bustelo!I66+Chilis!I66+Einstein!I66+Jamba!I66+'Pollo Tropical'!I66+'Subway GC'!I66+'Sushi Maki'!I66+Panda!I66+'Starbucks Mango'!I66+'Taco Bell'!I66+'Chick-fil-A'!I66+Dunkin!I66+'Misha''s'!I66+Sergios!I66+'Moes PG5'!I66+'Papa Johns'!I66+Salad!I66+'Half Moon'!I66+'Athletic Training Table'!I66+'Starbucks BBC'!I66+'Moes BBC'!I66+'Grille Works BBC'!I66+'Subway BBC'!I66+'Market Pavillion'!I66+'Chic Fil A BBC'!I66+Panera!I66+'Heritage Market'!I66</f>
        <v>57018.150719040001</v>
      </c>
      <c r="J66" s="103">
        <f t="shared" si="23"/>
        <v>2.7522415064258022E-3</v>
      </c>
      <c r="K66" s="167">
        <f>'POD Breezeway'!K66+'Express GL'!K66+'Starbucks GL-SBX Truck'!K66+'Miro''s'!K66+'Faculty Club'!K66+'Almazar '!K66+'Burger King'!K66+Bustelo!K66+Chilis!K66+Einstein!K66+Jamba!K66+'Pollo Tropical'!K66+'Subway GC'!K66+'Sushi Maki'!K66+Panda!K66+'Starbucks Mango'!K66+'Taco Bell'!K66+'Chick-fil-A'!K66+Dunkin!K66+'Misha''s'!K66+Sergios!K66+'Moes PG5'!K66+'Papa Johns'!K66+Salad!K66+'Half Moon'!K66+'Athletic Training Table'!K66+'Starbucks BBC'!K66+'Moes BBC'!K66+'Grille Works BBC'!K66+'Subway BBC'!K66+'Market Pavillion'!K66+'Chic Fil A BBC'!K66+Panera!K66+'Heritage Market'!K66</f>
        <v>57862.642737020797</v>
      </c>
      <c r="L66" s="103">
        <f t="shared" si="24"/>
        <v>2.7561735679363058E-3</v>
      </c>
      <c r="M66" s="167">
        <f>'POD Breezeway'!M66+'Express GL'!M66+'Starbucks GL-SBX Truck'!M66+'Miro''s'!M66+'Faculty Club'!M66+'Almazar '!M66+'Burger King'!M66+Bustelo!M66+Chilis!M66+Einstein!M66+Jamba!M66+'Pollo Tropical'!M66+'Subway GC'!M66+'Sushi Maki'!M66+Panda!M66+'Starbucks Mango'!M66+'Taco Bell'!M66+'Chick-fil-A'!M66+Dunkin!M66+'Misha''s'!M66+Sergios!M66+'Moes PG5'!M66+'Papa Johns'!M66+Salad!M66+'Half Moon'!M66+'Athletic Training Table'!M66+'Starbucks BBC'!M66+'Moes BBC'!M66+'Grille Works BBC'!M66+'Subway BBC'!M66+'Market Pavillion'!M66+'Chic Fil A BBC'!M66+Panera!M66+'Heritage Market'!M66</f>
        <v>58724.251109397228</v>
      </c>
      <c r="N66" s="103">
        <f t="shared" si="25"/>
        <v>2.7517640041776819E-3</v>
      </c>
      <c r="O66" s="167">
        <f>'POD Breezeway'!O66+'Express GL'!O66+'Starbucks GL-SBX Truck'!O66+'Miro''s'!O66+'Faculty Club'!O66+'Almazar '!O66+'Burger King'!O66+Bustelo!O66+Chilis!O66+Einstein!O66+Jamba!O66+'Pollo Tropical'!O66+'Subway GC'!O66+'Sushi Maki'!O66+Panda!O66+'Starbucks Mango'!O66+'Taco Bell'!O66+'Chick-fil-A'!O66+Dunkin!O66+'Misha''s'!O66+Sergios!O66+'Moes PG5'!O66+'Papa Johns'!O66+Salad!O66+'Half Moon'!O66+'Athletic Training Table'!O66+'Starbucks BBC'!O66+'Moes BBC'!O66+'Grille Works BBC'!O66+'Subway BBC'!O66+'Market Pavillion'!O66+'Chic Fil A BBC'!O66+Panera!O66+'Heritage Market'!O66</f>
        <v>59597.656491517526</v>
      </c>
      <c r="P66" s="103">
        <f t="shared" si="26"/>
        <v>2.7515245409600909E-3</v>
      </c>
      <c r="Q66" s="167">
        <f>'POD Breezeway'!Q66+'Express GL'!Q66+'Starbucks GL-SBX Truck'!Q66+'Miro''s'!Q66+'Faculty Club'!Q66+'Almazar '!Q66+'Burger King'!Q66+Bustelo!Q66+Chilis!Q66+Einstein!Q66+Jamba!Q66+'Pollo Tropical'!Q66+'Subway GC'!Q66+'Sushi Maki'!Q66+Panda!Q66+'Starbucks Mango'!Q66+'Taco Bell'!Q66+'Chick-fil-A'!Q66+Dunkin!Q66+'Misha''s'!Q66+Sergios!Q66+'Moes PG5'!Q66+'Papa Johns'!Q66+Salad!Q66+'Half Moon'!Q66+'Athletic Training Table'!Q66+'Starbucks BBC'!Q66+'Moes BBC'!Q66+'Grille Works BBC'!Q66+'Subway BBC'!Q66+'Market Pavillion'!Q66+'Chic Fil A BBC'!Q66+Panera!Q66+'Heritage Market'!Q66</f>
        <v>60488.745629813158</v>
      </c>
      <c r="R66" s="103">
        <f t="shared" si="27"/>
        <v>2.7512876243401038E-3</v>
      </c>
      <c r="S66" s="167">
        <f>'POD Breezeway'!S66+'Express GL'!S66+'Starbucks GL-SBX Truck'!S66+'Miro''s'!S66+'Faculty Club'!S66+'Almazar '!S66+'Burger King'!S66+Bustelo!S66+Chilis!S66+Einstein!S66+Jamba!S66+'Pollo Tropical'!S66+'Subway GC'!S66+'Sushi Maki'!S66+Panda!S66+'Starbucks Mango'!S66+'Taco Bell'!S66+'Chick-fil-A'!S66+Dunkin!S66+'Misha''s'!S66+Sergios!S66+'Moes PG5'!S66+'Papa Johns'!S66+Salad!S66+'Half Moon'!S66+'Athletic Training Table'!S66+'Starbucks BBC'!S66+'Moes BBC'!S66+'Grille Works BBC'!S66+'Subway BBC'!S66+'Market Pavillion'!S66+'Chic Fil A BBC'!S66+Panera!S66+'Heritage Market'!S66</f>
        <v>61395.011504440947</v>
      </c>
      <c r="T66" s="103">
        <f t="shared" si="28"/>
        <v>2.7510510223097829E-3</v>
      </c>
      <c r="U66" s="167">
        <f>'POD Breezeway'!U66+'Express GL'!U66+'Starbucks GL-SBX Truck'!U66+'Miro''s'!U66+'Faculty Club'!U66+'Almazar '!U66+'Burger King'!U66+Bustelo!U66+Chilis!U66+Einstein!U66+Jamba!U66+'Pollo Tropical'!U66+'Subway GC'!U66+'Sushi Maki'!U66+Panda!U66+'Starbucks Mango'!U66+'Taco Bell'!U66+'Chick-fil-A'!U66+Dunkin!U66+'Misha''s'!U66+Sergios!U66+'Moes PG5'!U66+'Papa Johns'!U66+Salad!U66+'Half Moon'!U66+'Athletic Training Table'!U66+'Starbucks BBC'!U66+'Moes BBC'!U66+'Grille Works BBC'!U66+'Subway BBC'!U66+'Market Pavillion'!U66+'Chic Fil A BBC'!U66+Panera!U66+'Heritage Market'!U66</f>
        <v>62316.753475467696</v>
      </c>
      <c r="V66" s="103">
        <f t="shared" si="29"/>
        <v>2.750814763451472E-3</v>
      </c>
    </row>
    <row r="67" spans="1:22" ht="12.75" customHeight="1" x14ac:dyDescent="0.3">
      <c r="A67" s="38" t="s">
        <v>140</v>
      </c>
      <c r="B67" s="50"/>
      <c r="C67" s="167">
        <f>'POD Breezeway'!C67+'Express GL'!C67+'Starbucks GL-SBX Truck'!C67+'Miro''s'!C67+'Faculty Club'!C67+'Almazar '!C67+'Burger King'!C67+Bustelo!C67+Chilis!C67+Einstein!C67+Jamba!C67+'Pollo Tropical'!C67+'Subway GC'!C67+'Sushi Maki'!C67+Panda!C67+'Starbucks Mango'!C67+'Taco Bell'!C67+'Chick-fil-A'!C67+Dunkin!C67+'Misha''s'!C67+Sergios!C67+'Moes PG5'!C67+'Papa Johns'!C67+Salad!C67+'Half Moon'!C67+'Athletic Training Table'!C67+'Starbucks BBC'!C67+'Moes BBC'!C67+'Grille Works BBC'!C67+'Subway BBC'!C67+'Market Pavillion'!C67+'Chic Fil A BBC'!C67+Panera!C67+'Heritage Market'!C67</f>
        <v>210388.04162999996</v>
      </c>
      <c r="D67" s="103">
        <f t="shared" si="20"/>
        <v>1.3220063077008673E-2</v>
      </c>
      <c r="E67" s="167">
        <f>'POD Breezeway'!E67+'Express GL'!E67+'Starbucks GL-SBX Truck'!E67+'Miro''s'!E67+'Faculty Club'!E67+'Almazar '!E67+'Burger King'!E67+Bustelo!E67+Chilis!E67+Einstein!E67+Jamba!E67+'Pollo Tropical'!E67+'Subway GC'!E67+'Sushi Maki'!E67+Panda!E67+'Starbucks Mango'!E67+'Taco Bell'!E67+'Chick-fil-A'!E67+Dunkin!E67+'Misha''s'!E67+Sergios!E67+'Moes PG5'!E67+'Papa Johns'!E67+Salad!E67+'Half Moon'!E67+'Athletic Training Table'!E67+'Starbucks BBC'!E67+'Moes BBC'!E67+'Grille Works BBC'!E67+'Subway BBC'!E67+'Market Pavillion'!E67+'Chic Fil A BBC'!E67+Panera!E67+'Heritage Market'!E67</f>
        <v>256566.71699999998</v>
      </c>
      <c r="F67" s="103">
        <f t="shared" si="21"/>
        <v>1.3262975493603325E-2</v>
      </c>
      <c r="G67" s="167">
        <f>'POD Breezeway'!G67+'Express GL'!G67+'Starbucks GL-SBX Truck'!G67+'Miro''s'!G67+'Faculty Club'!G67+'Almazar '!G67+'Burger King'!G67+Bustelo!G67+Chilis!G67+Einstein!G67+Jamba!G67+'Pollo Tropical'!G67+'Subway GC'!G67+'Sushi Maki'!G67+Panda!G67+'Starbucks Mango'!G67+'Taco Bell'!G67+'Chick-fil-A'!G67+Dunkin!G67+'Misha''s'!G67+Sergios!G67+'Moes PG5'!G67+'Papa Johns'!G67+Salad!G67+'Half Moon'!G67+'Athletic Training Table'!G67+'Starbucks BBC'!G67+'Moes BBC'!G67+'Grille Works BBC'!G67+'Subway BBC'!G67+'Market Pavillion'!G67+'Chic Fil A BBC'!G67+Panera!G67+'Heritage Market'!G67</f>
        <v>270891.48384</v>
      </c>
      <c r="H67" s="103">
        <f t="shared" si="22"/>
        <v>1.3270883038084118E-2</v>
      </c>
      <c r="I67" s="167">
        <f>'POD Breezeway'!I67+'Express GL'!I67+'Starbucks GL-SBX Truck'!I67+'Miro''s'!I67+'Faculty Club'!I67+'Almazar '!I67+'Burger King'!I67+Bustelo!I67+Chilis!I67+Einstein!I67+Jamba!I67+'Pollo Tropical'!I67+'Subway GC'!I67+'Sushi Maki'!I67+Panda!I67+'Starbucks Mango'!I67+'Taco Bell'!I67+'Chick-fil-A'!I67+Dunkin!I67+'Misha''s'!I67+Sergios!I67+'Moes PG5'!I67+'Papa Johns'!I67+Salad!I67+'Half Moon'!I67+'Athletic Training Table'!I67+'Starbucks BBC'!I67+'Moes BBC'!I67+'Grille Works BBC'!I67+'Subway BBC'!I67+'Market Pavillion'!I67+'Chic Fil A BBC'!I67+Panera!I67+'Heritage Market'!I67</f>
        <v>274908.94096680003</v>
      </c>
      <c r="J67" s="103">
        <f t="shared" si="23"/>
        <v>1.3269735834552977E-2</v>
      </c>
      <c r="K67" s="167">
        <f>'POD Breezeway'!K67+'Express GL'!K67+'Starbucks GL-SBX Truck'!K67+'Miro''s'!K67+'Faculty Club'!K67+'Almazar '!K67+'Burger King'!K67+Bustelo!K67+Chilis!K67+Einstein!K67+Jamba!K67+'Pollo Tropical'!K67+'Subway GC'!K67+'Sushi Maki'!K67+Panda!K67+'Starbucks Mango'!K67+'Taco Bell'!K67+'Chick-fil-A'!K67+Dunkin!K67+'Misha''s'!K67+Sergios!K67+'Moes PG5'!K67+'Papa Johns'!K67+Salad!K67+'Half Moon'!K67+'Athletic Training Table'!K67+'Starbucks BBC'!K67+'Moes BBC'!K67+'Grille Works BBC'!K67+'Subway BBC'!K67+'Market Pavillion'!K67+'Chic Fil A BBC'!K67+Panera!K67+'Heritage Market'!K67</f>
        <v>278980.59891063598</v>
      </c>
      <c r="L67" s="103">
        <f t="shared" si="24"/>
        <v>1.3288693988264332E-2</v>
      </c>
      <c r="M67" s="167">
        <f>'POD Breezeway'!M67+'Express GL'!M67+'Starbucks GL-SBX Truck'!M67+'Miro''s'!M67+'Faculty Club'!M67+'Almazar '!M67+'Burger King'!M67+Bustelo!M67+Chilis!M67+Einstein!M67+Jamba!M67+'Pollo Tropical'!M67+'Subway GC'!M67+'Sushi Maki'!M67+Panda!M67+'Starbucks Mango'!M67+'Taco Bell'!M67+'Chick-fil-A'!M67+Dunkin!M67+'Misha''s'!M67+Sergios!M67+'Moes PG5'!M67+'Papa Johns'!M67+Salad!M67+'Half Moon'!M67+'Athletic Training Table'!M67+'Starbucks BBC'!M67+'Moes BBC'!M67+'Grille Works BBC'!M67+'Subway BBC'!M67+'Market Pavillion'!M67+'Chic Fil A BBC'!M67+Panera!M67+'Heritage Market'!M67</f>
        <v>283134.7821345937</v>
      </c>
      <c r="N67" s="103">
        <f t="shared" si="25"/>
        <v>1.3267433591570963E-2</v>
      </c>
      <c r="O67" s="167">
        <f>'POD Breezeway'!O67+'Express GL'!O67+'Starbucks GL-SBX Truck'!O67+'Miro''s'!O67+'Faculty Club'!O67+'Almazar '!O67+'Burger King'!O67+Bustelo!O67+Chilis!O67+Einstein!O67+Jamba!O67+'Pollo Tropical'!O67+'Subway GC'!O67+'Sushi Maki'!O67+Panda!O67+'Starbucks Mango'!O67+'Taco Bell'!O67+'Chick-fil-A'!O67+Dunkin!O67+'Misha''s'!O67+Sergios!O67+'Moes PG5'!O67+'Papa Johns'!O67+Salad!O67+'Half Moon'!O67+'Athletic Training Table'!O67+'Starbucks BBC'!O67+'Moes BBC'!O67+'Grille Works BBC'!O67+'Subway BBC'!O67+'Market Pavillion'!O67+'Chic Fil A BBC'!O67+Panera!O67+'Heritage Market'!O67</f>
        <v>287345.84379838809</v>
      </c>
      <c r="P67" s="103">
        <f t="shared" si="26"/>
        <v>1.3266279036771867E-2</v>
      </c>
      <c r="Q67" s="167">
        <f>'POD Breezeway'!Q67+'Express GL'!Q67+'Starbucks GL-SBX Truck'!Q67+'Miro''s'!Q67+'Faculty Club'!Q67+'Almazar '!Q67+'Burger King'!Q67+Bustelo!Q67+Chilis!Q67+Einstein!Q67+Jamba!Q67+'Pollo Tropical'!Q67+'Subway GC'!Q67+'Sushi Maki'!Q67+Panda!Q67+'Starbucks Mango'!Q67+'Taco Bell'!Q67+'Chick-fil-A'!Q67+Dunkin!Q67+'Misha''s'!Q67+Sergios!Q67+'Moes PG5'!Q67+'Papa Johns'!Q67+Salad!Q67+'Half Moon'!Q67+'Athletic Training Table'!Q67+'Starbucks BBC'!Q67+'Moes BBC'!Q67+'Grille Works BBC'!Q67+'Subway BBC'!Q67+'Market Pavillion'!Q67+'Chic Fil A BBC'!Q67+Panera!Q67+'Heritage Market'!Q67</f>
        <v>291642.16642945632</v>
      </c>
      <c r="R67" s="103">
        <f t="shared" si="27"/>
        <v>1.3265136760211215E-2</v>
      </c>
      <c r="S67" s="167">
        <f>'POD Breezeway'!S67+'Express GL'!S67+'Starbucks GL-SBX Truck'!S67+'Miro''s'!S67+'Faculty Club'!S67+'Almazar '!S67+'Burger King'!S67+Bustelo!S67+Chilis!S67+Einstein!S67+Jamba!S67+'Pollo Tropical'!S67+'Subway GC'!S67+'Sushi Maki'!S67+Panda!S67+'Starbucks Mango'!S67+'Taco Bell'!S67+'Chick-fil-A'!S67+Dunkin!S67+'Misha''s'!S67+Sergios!S67+'Moes PG5'!S67+'Papa Johns'!S67+Salad!S67+'Half Moon'!S67+'Athletic Training Table'!S67+'Starbucks BBC'!S67+'Moes BBC'!S67+'Grille Works BBC'!S67+'Subway BBC'!S67+'Market Pavillion'!S67+'Chic Fil A BBC'!S67+Panera!S67+'Heritage Market'!S67</f>
        <v>296011.6626106975</v>
      </c>
      <c r="T67" s="103">
        <f t="shared" si="28"/>
        <v>1.3263996000422171E-2</v>
      </c>
      <c r="U67" s="167">
        <f>'POD Breezeway'!U67+'Express GL'!U67+'Starbucks GL-SBX Truck'!U67+'Miro''s'!U67+'Faculty Club'!U67+'Almazar '!U67+'Burger King'!U67+Bustelo!U67+Chilis!U67+Einstein!U67+Jamba!U67+'Pollo Tropical'!U67+'Subway GC'!U67+'Sushi Maki'!U67+Panda!U67+'Starbucks Mango'!U67+'Taco Bell'!U67+'Chick-fil-A'!U67+Dunkin!U67+'Misha''s'!U67+Sergios!U67+'Moes PG5'!U67+'Papa Johns'!U67+Salad!U67+'Half Moon'!U67+'Athletic Training Table'!U67+'Starbucks BBC'!U67+'Moes BBC'!U67+'Grille Works BBC'!U67+'Subway BBC'!U67+'Market Pavillion'!U67+'Chic Fil A BBC'!U67+Panera!U67+'Heritage Market'!U67</f>
        <v>300455.77568529069</v>
      </c>
      <c r="V67" s="103">
        <f t="shared" si="29"/>
        <v>1.3262856895212456E-2</v>
      </c>
    </row>
    <row r="68" spans="1:22" ht="12.75" customHeight="1" x14ac:dyDescent="0.3">
      <c r="A68" s="38" t="s">
        <v>6</v>
      </c>
      <c r="B68" s="50"/>
      <c r="C68" s="167">
        <f>'POD Breezeway'!C68+'Express GL'!C68+'Starbucks GL-SBX Truck'!C68+'Miro''s'!C68+'Faculty Club'!C68+'Almazar '!C68+'Burger King'!C68+Bustelo!C68+Chilis!C68+Einstein!C68+Jamba!C68+'Pollo Tropical'!C68+'Subway GC'!C68+'Sushi Maki'!C68+Panda!C68+'Starbucks Mango'!C68+'Taco Bell'!C68+'Chick-fil-A'!C68+Dunkin!C68+'Misha''s'!C68+Sergios!C68+'Moes PG5'!C68+'Papa Johns'!C68+Salad!C68+'Half Moon'!C68+'Athletic Training Table'!C68+'Starbucks BBC'!C68+'Moes BBC'!C68+'Grille Works BBC'!C68+'Subway BBC'!C68+'Market Pavillion'!C68+'Chic Fil A BBC'!C68+Panera!C68+'Heritage Market'!C68</f>
        <v>26493.308945999997</v>
      </c>
      <c r="D68" s="103">
        <f t="shared" si="20"/>
        <v>1.6647486837714626E-3</v>
      </c>
      <c r="E68" s="167">
        <f>'POD Breezeway'!E68+'Express GL'!E68+'Starbucks GL-SBX Truck'!E68+'Miro''s'!E68+'Faculty Club'!E68+'Almazar '!E68+'Burger King'!E68+Bustelo!E68+Chilis!E68+Einstein!E68+Jamba!E68+'Pollo Tropical'!E68+'Subway GC'!E68+'Sushi Maki'!E68+Panda!E68+'Starbucks Mango'!E68+'Taco Bell'!E68+'Chick-fil-A'!E68+Dunkin!E68+'Misha''s'!E68+Sergios!E68+'Moes PG5'!E68+'Papa Johns'!E68+Salad!E68+'Half Moon'!E68+'Athletic Training Table'!E68+'Starbucks BBC'!E68+'Moes BBC'!E68+'Grille Works BBC'!E68+'Subway BBC'!E68+'Market Pavillion'!E68+'Chic Fil A BBC'!E68+Panera!E68+'Heritage Market'!E68</f>
        <v>32308.401399999999</v>
      </c>
      <c r="F68" s="103">
        <f t="shared" si="21"/>
        <v>1.6701524695648632E-3</v>
      </c>
      <c r="G68" s="167">
        <f>'POD Breezeway'!G68+'Express GL'!G68+'Starbucks GL-SBX Truck'!G68+'Miro''s'!G68+'Faculty Club'!G68+'Almazar '!G68+'Burger King'!G68+Bustelo!G68+Chilis!G68+Einstein!G68+Jamba!G68+'Pollo Tropical'!G68+'Subway GC'!G68+'Sushi Maki'!G68+Panda!G68+'Starbucks Mango'!G68+'Taco Bell'!G68+'Chick-fil-A'!G68+Dunkin!G68+'Misha''s'!G68+Sergios!G68+'Moes PG5'!G68+'Papa Johns'!G68+Salad!G68+'Half Moon'!G68+'Athletic Training Table'!G68+'Starbucks BBC'!G68+'Moes BBC'!G68+'Grille Works BBC'!G68+'Subway BBC'!G68+'Market Pavillion'!G68+'Chic Fil A BBC'!G68+Panera!G68+'Heritage Market'!G68</f>
        <v>34112.260928000003</v>
      </c>
      <c r="H68" s="103">
        <f t="shared" si="22"/>
        <v>1.6711482344254076E-3</v>
      </c>
      <c r="I68" s="167">
        <f>'POD Breezeway'!I68+'Express GL'!I68+'Starbucks GL-SBX Truck'!I68+'Miro''s'!I68+'Faculty Club'!I68+'Almazar '!I68+'Burger King'!I68+Bustelo!I68+Chilis!I68+Einstein!I68+Jamba!I68+'Pollo Tropical'!I68+'Subway GC'!I68+'Sushi Maki'!I68+Panda!I68+'Starbucks Mango'!I68+'Taco Bell'!I68+'Chick-fil-A'!I68+Dunkin!I68+'Misha''s'!I68+Sergios!I68+'Moes PG5'!I68+'Papa Johns'!I68+Salad!I68+'Half Moon'!I68+'Athletic Training Table'!I68+'Starbucks BBC'!I68+'Moes BBC'!I68+'Grille Works BBC'!I68+'Subway BBC'!I68+'Market Pavillion'!I68+'Chic Fil A BBC'!I68+Panera!I68+'Heritage Market'!I68</f>
        <v>34618.162936560002</v>
      </c>
      <c r="J68" s="103">
        <f t="shared" si="23"/>
        <v>1.6710037717585229E-3</v>
      </c>
      <c r="K68" s="167">
        <f>'POD Breezeway'!K68+'Express GL'!K68+'Starbucks GL-SBX Truck'!K68+'Miro''s'!K68+'Faculty Club'!K68+'Almazar '!K68+'Burger King'!K68+Bustelo!K68+Chilis!K68+Einstein!K68+Jamba!K68+'Pollo Tropical'!K68+'Subway GC'!K68+'Sushi Maki'!K68+Panda!K68+'Starbucks Mango'!K68+'Taco Bell'!K68+'Chick-fil-A'!K68+Dunkin!K68+'Misha''s'!K68+Sergios!K68+'Moes PG5'!K68+'Papa Johns'!K68+Salad!K68+'Half Moon'!K68+'Athletic Training Table'!K68+'Starbucks BBC'!K68+'Moes BBC'!K68+'Grille Works BBC'!K68+'Subway BBC'!K68+'Market Pavillion'!K68+'Chic Fil A BBC'!K68+Panera!K68+'Heritage Market'!K68</f>
        <v>35130.890233191196</v>
      </c>
      <c r="L68" s="103">
        <f t="shared" si="24"/>
        <v>1.6733910948184714E-3</v>
      </c>
      <c r="M68" s="167">
        <f>'POD Breezeway'!M68+'Express GL'!M68+'Starbucks GL-SBX Truck'!M68+'Miro''s'!M68+'Faculty Club'!M68+'Almazar '!M68+'Burger King'!M68+Bustelo!M68+Chilis!M68+Einstein!M68+Jamba!M68+'Pollo Tropical'!M68+'Subway GC'!M68+'Sushi Maki'!M68+Panda!M68+'Starbucks Mango'!M68+'Taco Bell'!M68+'Chick-fil-A'!M68+Dunkin!M68+'Misha''s'!M68+Sergios!M68+'Moes PG5'!M68+'Papa Johns'!M68+Salad!M68+'Half Moon'!M68+'Athletic Training Table'!M68+'Starbucks BBC'!M68+'Moes BBC'!M68+'Grille Works BBC'!M68+'Subway BBC'!M68+'Market Pavillion'!M68+'Chic Fil A BBC'!M68+Panera!M68+'Heritage Market'!M68</f>
        <v>35654.009602134029</v>
      </c>
      <c r="N68" s="103">
        <f t="shared" si="25"/>
        <v>1.6707138596793066E-3</v>
      </c>
      <c r="O68" s="167">
        <f>'POD Breezeway'!O68+'Express GL'!O68+'Starbucks GL-SBX Truck'!O68+'Miro''s'!O68+'Faculty Club'!O68+'Almazar '!O68+'Burger King'!O68+Bustelo!O68+Chilis!O68+Einstein!O68+Jamba!O68+'Pollo Tropical'!O68+'Subway GC'!O68+'Sushi Maki'!O68+Panda!O68+'Starbucks Mango'!O68+'Taco Bell'!O68+'Chick-fil-A'!O68+Dunkin!O68+'Misha''s'!O68+Sergios!O68+'Moes PG5'!O68+'Papa Johns'!O68+Salad!O68+'Half Moon'!O68+'Athletic Training Table'!O68+'Starbucks BBC'!O68+'Moes BBC'!O68+'Grille Works BBC'!O68+'Subway BBC'!O68+'Market Pavillion'!O68+'Chic Fil A BBC'!O68+Panera!O68+'Heritage Market'!O68</f>
        <v>36184.291441278488</v>
      </c>
      <c r="P68" s="103">
        <f t="shared" si="26"/>
        <v>1.6705684712971975E-3</v>
      </c>
      <c r="Q68" s="167">
        <f>'POD Breezeway'!Q68+'Express GL'!Q68+'Starbucks GL-SBX Truck'!Q68+'Miro''s'!Q68+'Faculty Club'!Q68+'Almazar '!Q68+'Burger King'!Q68+Bustelo!Q68+Chilis!Q68+Einstein!Q68+Jamba!Q68+'Pollo Tropical'!Q68+'Subway GC'!Q68+'Sushi Maki'!Q68+Panda!Q68+'Starbucks Mango'!Q68+'Taco Bell'!Q68+'Chick-fil-A'!Q68+Dunkin!Q68+'Misha''s'!Q68+Sergios!Q68+'Moes PG5'!Q68+'Papa Johns'!Q68+Salad!Q68+'Half Moon'!Q68+'Athletic Training Table'!Q68+'Starbucks BBC'!Q68+'Moes BBC'!Q68+'Grille Works BBC'!Q68+'Subway BBC'!Q68+'Market Pavillion'!Q68+'Chic Fil A BBC'!Q68+Panera!Q68+'Heritage Market'!Q68</f>
        <v>36725.309846672266</v>
      </c>
      <c r="R68" s="103">
        <f t="shared" si="27"/>
        <v>1.6704246290636341E-3</v>
      </c>
      <c r="S68" s="167">
        <f>'POD Breezeway'!S68+'Express GL'!S68+'Starbucks GL-SBX Truck'!S68+'Miro''s'!S68+'Faculty Club'!S68+'Almazar '!S68+'Burger King'!S68+Bustelo!S68+Chilis!S68+Einstein!S68+Jamba!S68+'Pollo Tropical'!S68+'Subway GC'!S68+'Sushi Maki'!S68+Panda!S68+'Starbucks Mango'!S68+'Taco Bell'!S68+'Chick-fil-A'!S68+Dunkin!S68+'Misha''s'!S68+Sergios!S68+'Moes PG5'!S68+'Papa Johns'!S68+Salad!S68+'Half Moon'!S68+'Athletic Training Table'!S68+'Starbucks BBC'!S68+'Moes BBC'!S68+'Grille Works BBC'!S68+'Subway BBC'!S68+'Market Pavillion'!S68+'Chic Fil A BBC'!S68+Panera!S68+'Heritage Market'!S68</f>
        <v>37275.542699124868</v>
      </c>
      <c r="T68" s="103">
        <f t="shared" si="28"/>
        <v>1.6702809778309398E-3</v>
      </c>
      <c r="U68" s="167">
        <f>'POD Breezeway'!U68+'Express GL'!U68+'Starbucks GL-SBX Truck'!U68+'Miro''s'!U68+'Faculty Club'!U68+'Almazar '!U68+'Burger King'!U68+Bustelo!U68+Chilis!U68+Einstein!U68+Jamba!U68+'Pollo Tropical'!U68+'Subway GC'!U68+'Sushi Maki'!U68+Panda!U68+'Starbucks Mango'!U68+'Taco Bell'!U68+'Chick-fil-A'!U68+Dunkin!U68+'Misha''s'!U68+Sergios!U68+'Moes PG5'!U68+'Papa Johns'!U68+Salad!U68+'Half Moon'!U68+'Athletic Training Table'!U68+'Starbucks BBC'!U68+'Moes BBC'!U68+'Grille Works BBC'!U68+'Subway BBC'!U68+'Market Pavillion'!U68+'Chic Fil A BBC'!U68+Panera!U68+'Heritage Market'!U68</f>
        <v>37835.171752962538</v>
      </c>
      <c r="V68" s="103">
        <f t="shared" si="29"/>
        <v>1.67013753495268E-3</v>
      </c>
    </row>
    <row r="69" spans="1:22" ht="12.75" customHeight="1" x14ac:dyDescent="0.3">
      <c r="A69" s="38" t="s">
        <v>142</v>
      </c>
      <c r="B69" s="50"/>
      <c r="C69" s="167">
        <f>'POD Breezeway'!C69+'Express GL'!C69+'Starbucks GL-SBX Truck'!C69+'Miro''s'!C69+'Faculty Club'!C69+'Almazar '!C69+'Burger King'!C69+Bustelo!C69+Chilis!C69+Einstein!C69+Jamba!C69+'Pollo Tropical'!C69+'Subway GC'!C69+'Sushi Maki'!C69+Panda!C69+'Starbucks Mango'!C69+'Taco Bell'!C69+'Chick-fil-A'!C69+Dunkin!C69+'Misha''s'!C69+Sergios!C69+'Moes PG5'!C69+'Papa Johns'!C69+Salad!C69+'Half Moon'!C69+'Athletic Training Table'!C69+'Starbucks BBC'!C69+'Moes BBC'!C69+'Grille Works BBC'!C69+'Subway BBC'!C69+'Market Pavillion'!C69+'Chic Fil A BBC'!C69+Panera!C69+'Heritage Market'!C69</f>
        <v>0</v>
      </c>
      <c r="D69" s="103">
        <f t="shared" si="20"/>
        <v>0</v>
      </c>
      <c r="E69" s="167">
        <f>'POD Breezeway'!E69+'Express GL'!E69+'Starbucks GL-SBX Truck'!E69+'Miro''s'!E69+'Faculty Club'!E69+'Almazar '!E69+'Burger King'!E69+Bustelo!E69+Chilis!E69+Einstein!E69+Jamba!E69+'Pollo Tropical'!E69+'Subway GC'!E69+'Sushi Maki'!E69+Panda!E69+'Starbucks Mango'!E69+'Taco Bell'!E69+'Chick-fil-A'!E69+Dunkin!E69+'Misha''s'!E69+Sergios!E69+'Moes PG5'!E69+'Papa Johns'!E69+Salad!E69+'Half Moon'!E69+'Athletic Training Table'!E69+'Starbucks BBC'!E69+'Moes BBC'!E69+'Grille Works BBC'!E69+'Subway BBC'!E69+'Market Pavillion'!E69+'Chic Fil A BBC'!E69+Panera!E69+'Heritage Market'!E69</f>
        <v>0</v>
      </c>
      <c r="F69" s="103">
        <f t="shared" si="21"/>
        <v>0</v>
      </c>
      <c r="G69" s="167">
        <f>'POD Breezeway'!G69+'Express GL'!G69+'Starbucks GL-SBX Truck'!G69+'Miro''s'!G69+'Faculty Club'!G69+'Almazar '!G69+'Burger King'!G69+Bustelo!G69+Chilis!G69+Einstein!G69+Jamba!G69+'Pollo Tropical'!G69+'Subway GC'!G69+'Sushi Maki'!G69+Panda!G69+'Starbucks Mango'!G69+'Taco Bell'!G69+'Chick-fil-A'!G69+Dunkin!G69+'Misha''s'!G69+Sergios!G69+'Moes PG5'!G69+'Papa Johns'!G69+Salad!G69+'Half Moon'!G69+'Athletic Training Table'!G69+'Starbucks BBC'!G69+'Moes BBC'!G69+'Grille Works BBC'!G69+'Subway BBC'!G69+'Market Pavillion'!G69+'Chic Fil A BBC'!G69+Panera!G69+'Heritage Market'!G69</f>
        <v>0</v>
      </c>
      <c r="H69" s="103">
        <f t="shared" si="22"/>
        <v>0</v>
      </c>
      <c r="I69" s="167">
        <f>'POD Breezeway'!I69+'Express GL'!I69+'Starbucks GL-SBX Truck'!I69+'Miro''s'!I69+'Faculty Club'!I69+'Almazar '!I69+'Burger King'!I69+Bustelo!I69+Chilis!I69+Einstein!I69+Jamba!I69+'Pollo Tropical'!I69+'Subway GC'!I69+'Sushi Maki'!I69+Panda!I69+'Starbucks Mango'!I69+'Taco Bell'!I69+'Chick-fil-A'!I69+Dunkin!I69+'Misha''s'!I69+Sergios!I69+'Moes PG5'!I69+'Papa Johns'!I69+Salad!I69+'Half Moon'!I69+'Athletic Training Table'!I69+'Starbucks BBC'!I69+'Moes BBC'!I69+'Grille Works BBC'!I69+'Subway BBC'!I69+'Market Pavillion'!I69+'Chic Fil A BBC'!I69+Panera!I69+'Heritage Market'!I69</f>
        <v>0</v>
      </c>
      <c r="J69" s="103">
        <f t="shared" si="23"/>
        <v>0</v>
      </c>
      <c r="K69" s="167">
        <f>'POD Breezeway'!K69+'Express GL'!K69+'Starbucks GL-SBX Truck'!K69+'Miro''s'!K69+'Faculty Club'!K69+'Almazar '!K69+'Burger King'!K69+Bustelo!K69+Chilis!K69+Einstein!K69+Jamba!K69+'Pollo Tropical'!K69+'Subway GC'!K69+'Sushi Maki'!K69+Panda!K69+'Starbucks Mango'!K69+'Taco Bell'!K69+'Chick-fil-A'!K69+Dunkin!K69+'Misha''s'!K69+Sergios!K69+'Moes PG5'!K69+'Papa Johns'!K69+Salad!K69+'Half Moon'!K69+'Athletic Training Table'!K69+'Starbucks BBC'!K69+'Moes BBC'!K69+'Grille Works BBC'!K69+'Subway BBC'!K69+'Market Pavillion'!K69+'Chic Fil A BBC'!K69+Panera!K69+'Heritage Market'!K69</f>
        <v>0</v>
      </c>
      <c r="L69" s="103">
        <f t="shared" si="24"/>
        <v>0</v>
      </c>
      <c r="M69" s="167">
        <f>'POD Breezeway'!M69+'Express GL'!M69+'Starbucks GL-SBX Truck'!M69+'Miro''s'!M69+'Faculty Club'!M69+'Almazar '!M69+'Burger King'!M69+Bustelo!M69+Chilis!M69+Einstein!M69+Jamba!M69+'Pollo Tropical'!M69+'Subway GC'!M69+'Sushi Maki'!M69+Panda!M69+'Starbucks Mango'!M69+'Taco Bell'!M69+'Chick-fil-A'!M69+Dunkin!M69+'Misha''s'!M69+Sergios!M69+'Moes PG5'!M69+'Papa Johns'!M69+Salad!M69+'Half Moon'!M69+'Athletic Training Table'!M69+'Starbucks BBC'!M69+'Moes BBC'!M69+'Grille Works BBC'!M69+'Subway BBC'!M69+'Market Pavillion'!M69+'Chic Fil A BBC'!M69+Panera!M69+'Heritage Market'!M69</f>
        <v>0</v>
      </c>
      <c r="N69" s="103">
        <f t="shared" si="25"/>
        <v>0</v>
      </c>
      <c r="O69" s="167">
        <f>'POD Breezeway'!O69+'Express GL'!O69+'Starbucks GL-SBX Truck'!O69+'Miro''s'!O69+'Faculty Club'!O69+'Almazar '!O69+'Burger King'!O69+Bustelo!O69+Chilis!O69+Einstein!O69+Jamba!O69+'Pollo Tropical'!O69+'Subway GC'!O69+'Sushi Maki'!O69+Panda!O69+'Starbucks Mango'!O69+'Taco Bell'!O69+'Chick-fil-A'!O69+Dunkin!O69+'Misha''s'!O69+Sergios!O69+'Moes PG5'!O69+'Papa Johns'!O69+Salad!O69+'Half Moon'!O69+'Athletic Training Table'!O69+'Starbucks BBC'!O69+'Moes BBC'!O69+'Grille Works BBC'!O69+'Subway BBC'!O69+'Market Pavillion'!O69+'Chic Fil A BBC'!O69+Panera!O69+'Heritage Market'!O69</f>
        <v>0</v>
      </c>
      <c r="P69" s="103">
        <f t="shared" si="26"/>
        <v>0</v>
      </c>
      <c r="Q69" s="167">
        <f>'POD Breezeway'!Q69+'Express GL'!Q69+'Starbucks GL-SBX Truck'!Q69+'Miro''s'!Q69+'Faculty Club'!Q69+'Almazar '!Q69+'Burger King'!Q69+Bustelo!Q69+Chilis!Q69+Einstein!Q69+Jamba!Q69+'Pollo Tropical'!Q69+'Subway GC'!Q69+'Sushi Maki'!Q69+Panda!Q69+'Starbucks Mango'!Q69+'Taco Bell'!Q69+'Chick-fil-A'!Q69+Dunkin!Q69+'Misha''s'!Q69+Sergios!Q69+'Moes PG5'!Q69+'Papa Johns'!Q69+Salad!Q69+'Half Moon'!Q69+'Athletic Training Table'!Q69+'Starbucks BBC'!Q69+'Moes BBC'!Q69+'Grille Works BBC'!Q69+'Subway BBC'!Q69+'Market Pavillion'!Q69+'Chic Fil A BBC'!Q69+Panera!Q69+'Heritage Market'!Q69</f>
        <v>0</v>
      </c>
      <c r="R69" s="103">
        <f t="shared" si="27"/>
        <v>0</v>
      </c>
      <c r="S69" s="167">
        <f>'POD Breezeway'!S69+'Express GL'!S69+'Starbucks GL-SBX Truck'!S69+'Miro''s'!S69+'Faculty Club'!S69+'Almazar '!S69+'Burger King'!S69+Bustelo!S69+Chilis!S69+Einstein!S69+Jamba!S69+'Pollo Tropical'!S69+'Subway GC'!S69+'Sushi Maki'!S69+Panda!S69+'Starbucks Mango'!S69+'Taco Bell'!S69+'Chick-fil-A'!S69+Dunkin!S69+'Misha''s'!S69+Sergios!S69+'Moes PG5'!S69+'Papa Johns'!S69+Salad!S69+'Half Moon'!S69+'Athletic Training Table'!S69+'Starbucks BBC'!S69+'Moes BBC'!S69+'Grille Works BBC'!S69+'Subway BBC'!S69+'Market Pavillion'!S69+'Chic Fil A BBC'!S69+Panera!S69+'Heritage Market'!S69</f>
        <v>0</v>
      </c>
      <c r="T69" s="103">
        <f t="shared" si="28"/>
        <v>0</v>
      </c>
      <c r="U69" s="167">
        <f>'POD Breezeway'!U69+'Express GL'!U69+'Starbucks GL-SBX Truck'!U69+'Miro''s'!U69+'Faculty Club'!U69+'Almazar '!U69+'Burger King'!U69+Bustelo!U69+Chilis!U69+Einstein!U69+Jamba!U69+'Pollo Tropical'!U69+'Subway GC'!U69+'Sushi Maki'!U69+Panda!U69+'Starbucks Mango'!U69+'Taco Bell'!U69+'Chick-fil-A'!U69+Dunkin!U69+'Misha''s'!U69+Sergios!U69+'Moes PG5'!U69+'Papa Johns'!U69+Salad!U69+'Half Moon'!U69+'Athletic Training Table'!U69+'Starbucks BBC'!U69+'Moes BBC'!U69+'Grille Works BBC'!U69+'Subway BBC'!U69+'Market Pavillion'!U69+'Chic Fil A BBC'!U69+Panera!U69+'Heritage Market'!U69</f>
        <v>0</v>
      </c>
      <c r="V69" s="103">
        <f t="shared" si="29"/>
        <v>0</v>
      </c>
    </row>
    <row r="70" spans="1:22" ht="12.75" customHeight="1" x14ac:dyDescent="0.3">
      <c r="A70" s="38" t="s">
        <v>32</v>
      </c>
      <c r="B70" s="50"/>
      <c r="C70" s="167">
        <f>'POD Breezeway'!C70+'Express GL'!C70+'Starbucks GL-SBX Truck'!C70+'Miro''s'!C70+'Faculty Club'!C70+'Almazar '!C70+'Burger King'!C70+Bustelo!C70+Chilis!C70+Einstein!C70+Jamba!C70+'Pollo Tropical'!C70+'Subway GC'!C70+'Sushi Maki'!C70+Panda!C70+'Starbucks Mango'!C70+'Taco Bell'!C70+'Chick-fil-A'!C70+Dunkin!C70+'Misha''s'!C70+Sergios!C70+'Moes PG5'!C70+'Papa Johns'!C70+Salad!C70+'Half Moon'!C70+'Athletic Training Table'!C70+'Starbucks BBC'!C70+'Moes BBC'!C70+'Grille Works BBC'!C70+'Subway BBC'!C70+'Market Pavillion'!C70+'Chic Fil A BBC'!C70+Panera!C70+'Heritage Market'!C70</f>
        <v>1558.4299379999998</v>
      </c>
      <c r="D70" s="103">
        <f t="shared" si="20"/>
        <v>9.7926393163027197E-5</v>
      </c>
      <c r="E70" s="167">
        <f>'POD Breezeway'!E70+'Express GL'!E70+'Starbucks GL-SBX Truck'!E70+'Miro''s'!E70+'Faculty Club'!E70+'Almazar '!E70+'Burger King'!E70+Bustelo!E70+Chilis!E70+Einstein!E70+Jamba!E70+'Pollo Tropical'!E70+'Subway GC'!E70+'Sushi Maki'!E70+Panda!E70+'Starbucks Mango'!E70+'Taco Bell'!E70+'Chick-fil-A'!E70+Dunkin!E70+'Misha''s'!E70+Sergios!E70+'Moes PG5'!E70+'Papa Johns'!E70+Salad!E70+'Half Moon'!E70+'Athletic Training Table'!E70+'Starbucks BBC'!E70+'Moes BBC'!E70+'Grille Works BBC'!E70+'Subway BBC'!E70+'Market Pavillion'!E70+'Chic Fil A BBC'!E70+Panera!E70+'Heritage Market'!E70</f>
        <v>1900.4942000000001</v>
      </c>
      <c r="F70" s="103">
        <f t="shared" si="21"/>
        <v>9.8244262915580193E-5</v>
      </c>
      <c r="G70" s="167">
        <f>'POD Breezeway'!G70+'Express GL'!G70+'Starbucks GL-SBX Truck'!G70+'Miro''s'!G70+'Faculty Club'!G70+'Almazar '!G70+'Burger King'!G70+Bustelo!G70+Chilis!G70+Einstein!G70+Jamba!G70+'Pollo Tropical'!G70+'Subway GC'!G70+'Sushi Maki'!G70+Panda!G70+'Starbucks Mango'!G70+'Taco Bell'!G70+'Chick-fil-A'!G70+Dunkin!G70+'Misha''s'!G70+Sergios!G70+'Moes PG5'!G70+'Papa Johns'!G70+Salad!G70+'Half Moon'!G70+'Athletic Training Table'!G70+'Starbucks BBC'!G70+'Moes BBC'!G70+'Grille Works BBC'!G70+'Subway BBC'!G70+'Market Pavillion'!G70+'Chic Fil A BBC'!G70+Panera!G70+'Heritage Market'!G70</f>
        <v>2006.6035840000004</v>
      </c>
      <c r="H70" s="103">
        <f t="shared" si="22"/>
        <v>9.8302837319141643E-5</v>
      </c>
      <c r="I70" s="167">
        <f>'POD Breezeway'!I70+'Express GL'!I70+'Starbucks GL-SBX Truck'!I70+'Miro''s'!I70+'Faculty Club'!I70+'Almazar '!I70+'Burger King'!I70+Bustelo!I70+Chilis!I70+Einstein!I70+Jamba!I70+'Pollo Tropical'!I70+'Subway GC'!I70+'Sushi Maki'!I70+Panda!I70+'Starbucks Mango'!I70+'Taco Bell'!I70+'Chick-fil-A'!I70+Dunkin!I70+'Misha''s'!I70+Sergios!I70+'Moes PG5'!I70+'Papa Johns'!I70+Salad!I70+'Half Moon'!I70+'Athletic Training Table'!I70+'Starbucks BBC'!I70+'Moes BBC'!I70+'Grille Works BBC'!I70+'Subway BBC'!I70+'Market Pavillion'!I70+'Chic Fil A BBC'!I70+Panera!I70+'Heritage Market'!I70</f>
        <v>2036.3625256800001</v>
      </c>
      <c r="J70" s="103">
        <f t="shared" si="23"/>
        <v>9.8294339515207226E-5</v>
      </c>
      <c r="K70" s="167">
        <f>'POD Breezeway'!K70+'Express GL'!K70+'Starbucks GL-SBX Truck'!K70+'Miro''s'!K70+'Faculty Club'!K70+'Almazar '!K70+'Burger King'!K70+Bustelo!K70+Chilis!K70+Einstein!K70+Jamba!K70+'Pollo Tropical'!K70+'Subway GC'!K70+'Sushi Maki'!K70+Panda!K70+'Starbucks Mango'!K70+'Taco Bell'!K70+'Chick-fil-A'!K70+Dunkin!K70+'Misha''s'!K70+Sergios!K70+'Moes PG5'!K70+'Papa Johns'!K70+Salad!K70+'Half Moon'!K70+'Athletic Training Table'!K70+'Starbucks BBC'!K70+'Moes BBC'!K70+'Grille Works BBC'!K70+'Subway BBC'!K70+'Market Pavillion'!K70+'Chic Fil A BBC'!K70+Panera!K70+'Heritage Market'!K70</f>
        <v>2066.5229548935999</v>
      </c>
      <c r="L70" s="103">
        <f t="shared" si="24"/>
        <v>9.8434770283439504E-5</v>
      </c>
      <c r="M70" s="167">
        <f>'POD Breezeway'!M70+'Express GL'!M70+'Starbucks GL-SBX Truck'!M70+'Miro''s'!M70+'Faculty Club'!M70+'Almazar '!M70+'Burger King'!M70+Bustelo!M70+Chilis!M70+Einstein!M70+Jamba!M70+'Pollo Tropical'!M70+'Subway GC'!M70+'Sushi Maki'!M70+Panda!M70+'Starbucks Mango'!M70+'Taco Bell'!M70+'Chick-fil-A'!M70+Dunkin!M70+'Misha''s'!M70+Sergios!M70+'Moes PG5'!M70+'Papa Johns'!M70+Salad!M70+'Half Moon'!M70+'Athletic Training Table'!M70+'Starbucks BBC'!M70+'Moes BBC'!M70+'Grille Works BBC'!M70+'Subway BBC'!M70+'Market Pavillion'!M70+'Chic Fil A BBC'!M70+Panera!M70+'Heritage Market'!M70</f>
        <v>2097.2946824784726</v>
      </c>
      <c r="N70" s="103">
        <f t="shared" si="25"/>
        <v>9.827728586348865E-5</v>
      </c>
      <c r="O70" s="167">
        <f>'POD Breezeway'!O70+'Express GL'!O70+'Starbucks GL-SBX Truck'!O70+'Miro''s'!O70+'Faculty Club'!O70+'Almazar '!O70+'Burger King'!O70+Bustelo!O70+Chilis!O70+Einstein!O70+Jamba!O70+'Pollo Tropical'!O70+'Subway GC'!O70+'Sushi Maki'!O70+Panda!O70+'Starbucks Mango'!O70+'Taco Bell'!O70+'Chick-fil-A'!O70+Dunkin!O70+'Misha''s'!O70+Sergios!O70+'Moes PG5'!O70+'Papa Johns'!O70+Salad!O70+'Half Moon'!O70+'Athletic Training Table'!O70+'Starbucks BBC'!O70+'Moes BBC'!O70+'Grille Works BBC'!O70+'Subway BBC'!O70+'Market Pavillion'!O70+'Chic Fil A BBC'!O70+Panera!O70+'Heritage Market'!O70</f>
        <v>2128.4877318399117</v>
      </c>
      <c r="P70" s="103">
        <f t="shared" si="26"/>
        <v>9.826873360571753E-5</v>
      </c>
      <c r="Q70" s="167">
        <f>'POD Breezeway'!Q70+'Express GL'!Q70+'Starbucks GL-SBX Truck'!Q70+'Miro''s'!Q70+'Faculty Club'!Q70+'Almazar '!Q70+'Burger King'!Q70+Bustelo!Q70+Chilis!Q70+Einstein!Q70+Jamba!Q70+'Pollo Tropical'!Q70+'Subway GC'!Q70+'Sushi Maki'!Q70+Panda!Q70+'Starbucks Mango'!Q70+'Taco Bell'!Q70+'Chick-fil-A'!Q70+Dunkin!Q70+'Misha''s'!Q70+Sergios!Q70+'Moes PG5'!Q70+'Papa Johns'!Q70+Salad!Q70+'Half Moon'!Q70+'Athletic Training Table'!Q70+'Starbucks BBC'!Q70+'Moes BBC'!Q70+'Grille Works BBC'!Q70+'Subway BBC'!Q70+'Market Pavillion'!Q70+'Chic Fil A BBC'!Q70+Panera!Q70+'Heritage Market'!Q70</f>
        <v>2160.312343921898</v>
      </c>
      <c r="R70" s="103">
        <f t="shared" si="27"/>
        <v>9.8260272297860825E-5</v>
      </c>
      <c r="S70" s="167">
        <f>'POD Breezeway'!S70+'Express GL'!S70+'Starbucks GL-SBX Truck'!S70+'Miro''s'!S70+'Faculty Club'!S70+'Almazar '!S70+'Burger King'!S70+Bustelo!S70+Chilis!S70+Einstein!S70+Jamba!S70+'Pollo Tropical'!S70+'Subway GC'!S70+'Sushi Maki'!S70+Panda!S70+'Starbucks Mango'!S70+'Taco Bell'!S70+'Chick-fil-A'!S70+Dunkin!S70+'Misha''s'!S70+Sergios!S70+'Moes PG5'!S70+'Papa Johns'!S70+Salad!S70+'Half Moon'!S70+'Athletic Training Table'!S70+'Starbucks BBC'!S70+'Moes BBC'!S70+'Grille Works BBC'!S70+'Subway BBC'!S70+'Market Pavillion'!S70+'Chic Fil A BBC'!S70+Panera!S70+'Heritage Market'!S70</f>
        <v>2192.6789823014628</v>
      </c>
      <c r="T70" s="103">
        <f t="shared" si="28"/>
        <v>9.8251822225349402E-5</v>
      </c>
      <c r="U70" s="167">
        <f>'POD Breezeway'!U70+'Express GL'!U70+'Starbucks GL-SBX Truck'!U70+'Miro''s'!U70+'Faculty Club'!U70+'Almazar '!U70+'Burger King'!U70+Bustelo!U70+Chilis!U70+Einstein!U70+Jamba!U70+'Pollo Tropical'!U70+'Subway GC'!U70+'Sushi Maki'!U70+Panda!U70+'Starbucks Mango'!U70+'Taco Bell'!U70+'Chick-fil-A'!U70+Dunkin!U70+'Misha''s'!U70+Sergios!U70+'Moes PG5'!U70+'Papa Johns'!U70+Salad!U70+'Half Moon'!U70+'Athletic Training Table'!U70+'Starbucks BBC'!U70+'Moes BBC'!U70+'Grille Works BBC'!U70+'Subway BBC'!U70+'Market Pavillion'!U70+'Chic Fil A BBC'!U70+Panera!U70+'Heritage Market'!U70</f>
        <v>2225.5983384095612</v>
      </c>
      <c r="V70" s="103">
        <f t="shared" si="29"/>
        <v>9.824338440898117E-5</v>
      </c>
    </row>
    <row r="71" spans="1:22" ht="12.75" customHeight="1" x14ac:dyDescent="0.3">
      <c r="A71" s="38" t="s">
        <v>138</v>
      </c>
      <c r="B71" s="50"/>
      <c r="C71" s="167">
        <f>'POD Breezeway'!C71+'Express GL'!C71+'Starbucks GL-SBX Truck'!C71+'Miro''s'!C71+'Faculty Club'!C71+'Almazar '!C71+'Burger King'!C71+Bustelo!C71+Chilis!C71+Einstein!C71+Jamba!C71+'Pollo Tropical'!C71+'Subway GC'!C71+'Sushi Maki'!C71+Panda!C71+'Starbucks Mango'!C71+'Taco Bell'!C71+'Chick-fil-A'!C71+Dunkin!C71+'Misha''s'!C71+Sergios!C71+'Moes PG5'!C71+'Papa Johns'!C71+Salad!C71+'Half Moon'!C71+'Athletic Training Table'!C71+'Starbucks BBC'!C71+'Moes BBC'!C71+'Grille Works BBC'!C71+'Subway BBC'!C71+'Market Pavillion'!C71+'Chic Fil A BBC'!C71+Panera!C71+'Heritage Market'!C71</f>
        <v>0</v>
      </c>
      <c r="D71" s="103">
        <f t="shared" si="20"/>
        <v>0</v>
      </c>
      <c r="E71" s="167">
        <f>'POD Breezeway'!E71+'Express GL'!E71+'Starbucks GL-SBX Truck'!E71+'Miro''s'!E71+'Faculty Club'!E71+'Almazar '!E71+'Burger King'!E71+Bustelo!E71+Chilis!E71+Einstein!E71+Jamba!E71+'Pollo Tropical'!E71+'Subway GC'!E71+'Sushi Maki'!E71+Panda!E71+'Starbucks Mango'!E71+'Taco Bell'!E71+'Chick-fil-A'!E71+Dunkin!E71+'Misha''s'!E71+Sergios!E71+'Moes PG5'!E71+'Papa Johns'!E71+Salad!E71+'Half Moon'!E71+'Athletic Training Table'!E71+'Starbucks BBC'!E71+'Moes BBC'!E71+'Grille Works BBC'!E71+'Subway BBC'!E71+'Market Pavillion'!E71+'Chic Fil A BBC'!E71+Panera!E71+'Heritage Market'!E71</f>
        <v>0</v>
      </c>
      <c r="F71" s="103">
        <f t="shared" si="21"/>
        <v>0</v>
      </c>
      <c r="G71" s="167">
        <f>'POD Breezeway'!G71+'Express GL'!G71+'Starbucks GL-SBX Truck'!G71+'Miro''s'!G71+'Faculty Club'!G71+'Almazar '!G71+'Burger King'!G71+Bustelo!G71+Chilis!G71+Einstein!G71+Jamba!G71+'Pollo Tropical'!G71+'Subway GC'!G71+'Sushi Maki'!G71+Panda!G71+'Starbucks Mango'!G71+'Taco Bell'!G71+'Chick-fil-A'!G71+Dunkin!G71+'Misha''s'!G71+Sergios!G71+'Moes PG5'!G71+'Papa Johns'!G71+Salad!G71+'Half Moon'!G71+'Athletic Training Table'!G71+'Starbucks BBC'!G71+'Moes BBC'!G71+'Grille Works BBC'!G71+'Subway BBC'!G71+'Market Pavillion'!G71+'Chic Fil A BBC'!G71+Panera!G71+'Heritage Market'!G71</f>
        <v>0</v>
      </c>
      <c r="H71" s="103">
        <f t="shared" si="22"/>
        <v>0</v>
      </c>
      <c r="I71" s="167">
        <f>'POD Breezeway'!I71+'Express GL'!I71+'Starbucks GL-SBX Truck'!I71+'Miro''s'!I71+'Faculty Club'!I71+'Almazar '!I71+'Burger King'!I71+Bustelo!I71+Chilis!I71+Einstein!I71+Jamba!I71+'Pollo Tropical'!I71+'Subway GC'!I71+'Sushi Maki'!I71+Panda!I71+'Starbucks Mango'!I71+'Taco Bell'!I71+'Chick-fil-A'!I71+Dunkin!I71+'Misha''s'!I71+Sergios!I71+'Moes PG5'!I71+'Papa Johns'!I71+Salad!I71+'Half Moon'!I71+'Athletic Training Table'!I71+'Starbucks BBC'!I71+'Moes BBC'!I71+'Grille Works BBC'!I71+'Subway BBC'!I71+'Market Pavillion'!I71+'Chic Fil A BBC'!I71+Panera!I71+'Heritage Market'!I71</f>
        <v>0</v>
      </c>
      <c r="J71" s="103">
        <f t="shared" si="23"/>
        <v>0</v>
      </c>
      <c r="K71" s="167">
        <f>'POD Breezeway'!K71+'Express GL'!K71+'Starbucks GL-SBX Truck'!K71+'Miro''s'!K71+'Faculty Club'!K71+'Almazar '!K71+'Burger King'!K71+Bustelo!K71+Chilis!K71+Einstein!K71+Jamba!K71+'Pollo Tropical'!K71+'Subway GC'!K71+'Sushi Maki'!K71+Panda!K71+'Starbucks Mango'!K71+'Taco Bell'!K71+'Chick-fil-A'!K71+Dunkin!K71+'Misha''s'!K71+Sergios!K71+'Moes PG5'!K71+'Papa Johns'!K71+Salad!K71+'Half Moon'!K71+'Athletic Training Table'!K71+'Starbucks BBC'!K71+'Moes BBC'!K71+'Grille Works BBC'!K71+'Subway BBC'!K71+'Market Pavillion'!K71+'Chic Fil A BBC'!K71+Panera!K71+'Heritage Market'!K71</f>
        <v>0</v>
      </c>
      <c r="L71" s="103">
        <f t="shared" si="24"/>
        <v>0</v>
      </c>
      <c r="M71" s="167">
        <f>'POD Breezeway'!M71+'Express GL'!M71+'Starbucks GL-SBX Truck'!M71+'Miro''s'!M71+'Faculty Club'!M71+'Almazar '!M71+'Burger King'!M71+Bustelo!M71+Chilis!M71+Einstein!M71+Jamba!M71+'Pollo Tropical'!M71+'Subway GC'!M71+'Sushi Maki'!M71+Panda!M71+'Starbucks Mango'!M71+'Taco Bell'!M71+'Chick-fil-A'!M71+Dunkin!M71+'Misha''s'!M71+Sergios!M71+'Moes PG5'!M71+'Papa Johns'!M71+Salad!M71+'Half Moon'!M71+'Athletic Training Table'!M71+'Starbucks BBC'!M71+'Moes BBC'!M71+'Grille Works BBC'!M71+'Subway BBC'!M71+'Market Pavillion'!M71+'Chic Fil A BBC'!M71+Panera!M71+'Heritage Market'!M71</f>
        <v>0</v>
      </c>
      <c r="N71" s="103">
        <f t="shared" si="25"/>
        <v>0</v>
      </c>
      <c r="O71" s="167">
        <f>'POD Breezeway'!O71+'Express GL'!O71+'Starbucks GL-SBX Truck'!O71+'Miro''s'!O71+'Faculty Club'!O71+'Almazar '!O71+'Burger King'!O71+Bustelo!O71+Chilis!O71+Einstein!O71+Jamba!O71+'Pollo Tropical'!O71+'Subway GC'!O71+'Sushi Maki'!O71+Panda!O71+'Starbucks Mango'!O71+'Taco Bell'!O71+'Chick-fil-A'!O71+Dunkin!O71+'Misha''s'!O71+Sergios!O71+'Moes PG5'!O71+'Papa Johns'!O71+Salad!O71+'Half Moon'!O71+'Athletic Training Table'!O71+'Starbucks BBC'!O71+'Moes BBC'!O71+'Grille Works BBC'!O71+'Subway BBC'!O71+'Market Pavillion'!O71+'Chic Fil A BBC'!O71+Panera!O71+'Heritage Market'!O71</f>
        <v>0</v>
      </c>
      <c r="P71" s="103">
        <f t="shared" si="26"/>
        <v>0</v>
      </c>
      <c r="Q71" s="167">
        <f>'POD Breezeway'!Q71+'Express GL'!Q71+'Starbucks GL-SBX Truck'!Q71+'Miro''s'!Q71+'Faculty Club'!Q71+'Almazar '!Q71+'Burger King'!Q71+Bustelo!Q71+Chilis!Q71+Einstein!Q71+Jamba!Q71+'Pollo Tropical'!Q71+'Subway GC'!Q71+'Sushi Maki'!Q71+Panda!Q71+'Starbucks Mango'!Q71+'Taco Bell'!Q71+'Chick-fil-A'!Q71+Dunkin!Q71+'Misha''s'!Q71+Sergios!Q71+'Moes PG5'!Q71+'Papa Johns'!Q71+Salad!Q71+'Half Moon'!Q71+'Athletic Training Table'!Q71+'Starbucks BBC'!Q71+'Moes BBC'!Q71+'Grille Works BBC'!Q71+'Subway BBC'!Q71+'Market Pavillion'!Q71+'Chic Fil A BBC'!Q71+Panera!Q71+'Heritage Market'!Q71</f>
        <v>0</v>
      </c>
      <c r="R71" s="103">
        <f t="shared" si="27"/>
        <v>0</v>
      </c>
      <c r="S71" s="167">
        <f>'POD Breezeway'!S71+'Express GL'!S71+'Starbucks GL-SBX Truck'!S71+'Miro''s'!S71+'Faculty Club'!S71+'Almazar '!S71+'Burger King'!S71+Bustelo!S71+Chilis!S71+Einstein!S71+Jamba!S71+'Pollo Tropical'!S71+'Subway GC'!S71+'Sushi Maki'!S71+Panda!S71+'Starbucks Mango'!S71+'Taco Bell'!S71+'Chick-fil-A'!S71+Dunkin!S71+'Misha''s'!S71+Sergios!S71+'Moes PG5'!S71+'Papa Johns'!S71+Salad!S71+'Half Moon'!S71+'Athletic Training Table'!S71+'Starbucks BBC'!S71+'Moes BBC'!S71+'Grille Works BBC'!S71+'Subway BBC'!S71+'Market Pavillion'!S71+'Chic Fil A BBC'!S71+Panera!S71+'Heritage Market'!S71</f>
        <v>0</v>
      </c>
      <c r="T71" s="103">
        <f t="shared" si="28"/>
        <v>0</v>
      </c>
      <c r="U71" s="167">
        <f>'POD Breezeway'!U71+'Express GL'!U71+'Starbucks GL-SBX Truck'!U71+'Miro''s'!U71+'Faculty Club'!U71+'Almazar '!U71+'Burger King'!U71+Bustelo!U71+Chilis!U71+Einstein!U71+Jamba!U71+'Pollo Tropical'!U71+'Subway GC'!U71+'Sushi Maki'!U71+Panda!U71+'Starbucks Mango'!U71+'Taco Bell'!U71+'Chick-fil-A'!U71+Dunkin!U71+'Misha''s'!U71+Sergios!U71+'Moes PG5'!U71+'Papa Johns'!U71+Salad!U71+'Half Moon'!U71+'Athletic Training Table'!U71+'Starbucks BBC'!U71+'Moes BBC'!U71+'Grille Works BBC'!U71+'Subway BBC'!U71+'Market Pavillion'!U71+'Chic Fil A BBC'!U71+Panera!U71+'Heritage Market'!U71</f>
        <v>0</v>
      </c>
      <c r="V71" s="103">
        <f t="shared" si="29"/>
        <v>0</v>
      </c>
    </row>
    <row r="72" spans="1:22" ht="12.75" customHeight="1" x14ac:dyDescent="0.3">
      <c r="A72" s="38" t="s">
        <v>154</v>
      </c>
      <c r="B72" s="50"/>
      <c r="C72" s="167">
        <f>'POD Breezeway'!C72+'Express GL'!C72+'Starbucks GL-SBX Truck'!C72+'Miro''s'!C72+'Faculty Club'!C72+'Almazar '!C72+'Burger King'!C72+Bustelo!C72+Chilis!C72+Einstein!C72+Jamba!C72+'Pollo Tropical'!C72+'Subway GC'!C72+'Sushi Maki'!C72+Panda!C72+'Starbucks Mango'!C72+'Taco Bell'!C72+'Chick-fil-A'!C72+Dunkin!C72+'Misha''s'!C72+Sergios!C72+'Moes PG5'!C72+'Papa Johns'!C72+Salad!C72+'Half Moon'!C72+'Athletic Training Table'!C72+'Starbucks BBC'!C72+'Moes BBC'!C72+'Grille Works BBC'!C72+'Subway BBC'!C72+'Market Pavillion'!C72+'Chic Fil A BBC'!C72+Panera!C72+'Heritage Market'!C72</f>
        <v>0</v>
      </c>
      <c r="D72" s="103">
        <f t="shared" si="20"/>
        <v>0</v>
      </c>
      <c r="E72" s="167">
        <f>'POD Breezeway'!E72+'Express GL'!E72+'Starbucks GL-SBX Truck'!E72+'Miro''s'!E72+'Faculty Club'!E72+'Almazar '!E72+'Burger King'!E72+Bustelo!E72+Chilis!E72+Einstein!E72+Jamba!E72+'Pollo Tropical'!E72+'Subway GC'!E72+'Sushi Maki'!E72+Panda!E72+'Starbucks Mango'!E72+'Taco Bell'!E72+'Chick-fil-A'!E72+Dunkin!E72+'Misha''s'!E72+Sergios!E72+'Moes PG5'!E72+'Papa Johns'!E72+Salad!E72+'Half Moon'!E72+'Athletic Training Table'!E72+'Starbucks BBC'!E72+'Moes BBC'!E72+'Grille Works BBC'!E72+'Subway BBC'!E72+'Market Pavillion'!E72+'Chic Fil A BBC'!E72+Panera!E72+'Heritage Market'!E72</f>
        <v>0</v>
      </c>
      <c r="F72" s="103">
        <f t="shared" si="21"/>
        <v>0</v>
      </c>
      <c r="G72" s="167">
        <f>'POD Breezeway'!G72+'Express GL'!G72+'Starbucks GL-SBX Truck'!G72+'Miro''s'!G72+'Faculty Club'!G72+'Almazar '!G72+'Burger King'!G72+Bustelo!G72+Chilis!G72+Einstein!G72+Jamba!G72+'Pollo Tropical'!G72+'Subway GC'!G72+'Sushi Maki'!G72+Panda!G72+'Starbucks Mango'!G72+'Taco Bell'!G72+'Chick-fil-A'!G72+Dunkin!G72+'Misha''s'!G72+Sergios!G72+'Moes PG5'!G72+'Papa Johns'!G72+Salad!G72+'Half Moon'!G72+'Athletic Training Table'!G72+'Starbucks BBC'!G72+'Moes BBC'!G72+'Grille Works BBC'!G72+'Subway BBC'!G72+'Market Pavillion'!G72+'Chic Fil A BBC'!G72+Panera!G72+'Heritage Market'!G72</f>
        <v>0</v>
      </c>
      <c r="H72" s="103">
        <f t="shared" si="22"/>
        <v>0</v>
      </c>
      <c r="I72" s="167">
        <f>'POD Breezeway'!I72+'Express GL'!I72+'Starbucks GL-SBX Truck'!I72+'Miro''s'!I72+'Faculty Club'!I72+'Almazar '!I72+'Burger King'!I72+Bustelo!I72+Chilis!I72+Einstein!I72+Jamba!I72+'Pollo Tropical'!I72+'Subway GC'!I72+'Sushi Maki'!I72+Panda!I72+'Starbucks Mango'!I72+'Taco Bell'!I72+'Chick-fil-A'!I72+Dunkin!I72+'Misha''s'!I72+Sergios!I72+'Moes PG5'!I72+'Papa Johns'!I72+Salad!I72+'Half Moon'!I72+'Athletic Training Table'!I72+'Starbucks BBC'!I72+'Moes BBC'!I72+'Grille Works BBC'!I72+'Subway BBC'!I72+'Market Pavillion'!I72+'Chic Fil A BBC'!I72+Panera!I72+'Heritage Market'!I72</f>
        <v>0</v>
      </c>
      <c r="J72" s="103">
        <f t="shared" si="23"/>
        <v>0</v>
      </c>
      <c r="K72" s="167">
        <f>'POD Breezeway'!K72+'Express GL'!K72+'Starbucks GL-SBX Truck'!K72+'Miro''s'!K72+'Faculty Club'!K72+'Almazar '!K72+'Burger King'!K72+Bustelo!K72+Chilis!K72+Einstein!K72+Jamba!K72+'Pollo Tropical'!K72+'Subway GC'!K72+'Sushi Maki'!K72+Panda!K72+'Starbucks Mango'!K72+'Taco Bell'!K72+'Chick-fil-A'!K72+Dunkin!K72+'Misha''s'!K72+Sergios!K72+'Moes PG5'!K72+'Papa Johns'!K72+Salad!K72+'Half Moon'!K72+'Athletic Training Table'!K72+'Starbucks BBC'!K72+'Moes BBC'!K72+'Grille Works BBC'!K72+'Subway BBC'!K72+'Market Pavillion'!K72+'Chic Fil A BBC'!K72+Panera!K72+'Heritage Market'!K72</f>
        <v>0</v>
      </c>
      <c r="L72" s="103">
        <f t="shared" si="24"/>
        <v>0</v>
      </c>
      <c r="M72" s="167">
        <f>'POD Breezeway'!M72+'Express GL'!M72+'Starbucks GL-SBX Truck'!M72+'Miro''s'!M72+'Faculty Club'!M72+'Almazar '!M72+'Burger King'!M72+Bustelo!M72+Chilis!M72+Einstein!M72+Jamba!M72+'Pollo Tropical'!M72+'Subway GC'!M72+'Sushi Maki'!M72+Panda!M72+'Starbucks Mango'!M72+'Taco Bell'!M72+'Chick-fil-A'!M72+Dunkin!M72+'Misha''s'!M72+Sergios!M72+'Moes PG5'!M72+'Papa Johns'!M72+Salad!M72+'Half Moon'!M72+'Athletic Training Table'!M72+'Starbucks BBC'!M72+'Moes BBC'!M72+'Grille Works BBC'!M72+'Subway BBC'!M72+'Market Pavillion'!M72+'Chic Fil A BBC'!M72+Panera!M72+'Heritage Market'!M72</f>
        <v>0</v>
      </c>
      <c r="N72" s="103">
        <f t="shared" si="25"/>
        <v>0</v>
      </c>
      <c r="O72" s="167">
        <f>'POD Breezeway'!O72+'Express GL'!O72+'Starbucks GL-SBX Truck'!O72+'Miro''s'!O72+'Faculty Club'!O72+'Almazar '!O72+'Burger King'!O72+Bustelo!O72+Chilis!O72+Einstein!O72+Jamba!O72+'Pollo Tropical'!O72+'Subway GC'!O72+'Sushi Maki'!O72+Panda!O72+'Starbucks Mango'!O72+'Taco Bell'!O72+'Chick-fil-A'!O72+Dunkin!O72+'Misha''s'!O72+Sergios!O72+'Moes PG5'!O72+'Papa Johns'!O72+Salad!O72+'Half Moon'!O72+'Athletic Training Table'!O72+'Starbucks BBC'!O72+'Moes BBC'!O72+'Grille Works BBC'!O72+'Subway BBC'!O72+'Market Pavillion'!O72+'Chic Fil A BBC'!O72+Panera!O72+'Heritage Market'!O72</f>
        <v>0</v>
      </c>
      <c r="P72" s="103">
        <f t="shared" si="26"/>
        <v>0</v>
      </c>
      <c r="Q72" s="167">
        <f>'POD Breezeway'!Q72+'Express GL'!Q72+'Starbucks GL-SBX Truck'!Q72+'Miro''s'!Q72+'Faculty Club'!Q72+'Almazar '!Q72+'Burger King'!Q72+Bustelo!Q72+Chilis!Q72+Einstein!Q72+Jamba!Q72+'Pollo Tropical'!Q72+'Subway GC'!Q72+'Sushi Maki'!Q72+Panda!Q72+'Starbucks Mango'!Q72+'Taco Bell'!Q72+'Chick-fil-A'!Q72+Dunkin!Q72+'Misha''s'!Q72+Sergios!Q72+'Moes PG5'!Q72+'Papa Johns'!Q72+Salad!Q72+'Half Moon'!Q72+'Athletic Training Table'!Q72+'Starbucks BBC'!Q72+'Moes BBC'!Q72+'Grille Works BBC'!Q72+'Subway BBC'!Q72+'Market Pavillion'!Q72+'Chic Fil A BBC'!Q72+Panera!Q72+'Heritage Market'!Q72</f>
        <v>0</v>
      </c>
      <c r="R72" s="103">
        <f t="shared" si="27"/>
        <v>0</v>
      </c>
      <c r="S72" s="167">
        <f>'POD Breezeway'!S72+'Express GL'!S72+'Starbucks GL-SBX Truck'!S72+'Miro''s'!S72+'Faculty Club'!S72+'Almazar '!S72+'Burger King'!S72+Bustelo!S72+Chilis!S72+Einstein!S72+Jamba!S72+'Pollo Tropical'!S72+'Subway GC'!S72+'Sushi Maki'!S72+Panda!S72+'Starbucks Mango'!S72+'Taco Bell'!S72+'Chick-fil-A'!S72+Dunkin!S72+'Misha''s'!S72+Sergios!S72+'Moes PG5'!S72+'Papa Johns'!S72+Salad!S72+'Half Moon'!S72+'Athletic Training Table'!S72+'Starbucks BBC'!S72+'Moes BBC'!S72+'Grille Works BBC'!S72+'Subway BBC'!S72+'Market Pavillion'!S72+'Chic Fil A BBC'!S72+Panera!S72+'Heritage Market'!S72</f>
        <v>0</v>
      </c>
      <c r="T72" s="103">
        <f t="shared" si="28"/>
        <v>0</v>
      </c>
      <c r="U72" s="167">
        <f>'POD Breezeway'!U72+'Express GL'!U72+'Starbucks GL-SBX Truck'!U72+'Miro''s'!U72+'Faculty Club'!U72+'Almazar '!U72+'Burger King'!U72+Bustelo!U72+Chilis!U72+Einstein!U72+Jamba!U72+'Pollo Tropical'!U72+'Subway GC'!U72+'Sushi Maki'!U72+Panda!U72+'Starbucks Mango'!U72+'Taco Bell'!U72+'Chick-fil-A'!U72+Dunkin!U72+'Misha''s'!U72+Sergios!U72+'Moes PG5'!U72+'Papa Johns'!U72+Salad!U72+'Half Moon'!U72+'Athletic Training Table'!U72+'Starbucks BBC'!U72+'Moes BBC'!U72+'Grille Works BBC'!U72+'Subway BBC'!U72+'Market Pavillion'!U72+'Chic Fil A BBC'!U72+Panera!U72+'Heritage Market'!U72</f>
        <v>0</v>
      </c>
      <c r="V72" s="103">
        <f t="shared" si="29"/>
        <v>0</v>
      </c>
    </row>
    <row r="73" spans="1:22" ht="12.75" customHeight="1" x14ac:dyDescent="0.3">
      <c r="A73" s="38" t="s">
        <v>145</v>
      </c>
      <c r="B73" s="50"/>
      <c r="C73" s="167">
        <f>'POD Breezeway'!C73+'Express GL'!C73+'Starbucks GL-SBX Truck'!C73+'Miro''s'!C73+'Faculty Club'!C73+'Almazar '!C73+'Burger King'!C73+Bustelo!C73+Chilis!C73+Einstein!C73+Jamba!C73+'Pollo Tropical'!C73+'Subway GC'!C73+'Sushi Maki'!C73+Panda!C73+'Starbucks Mango'!C73+'Taco Bell'!C73+'Chick-fil-A'!C73+Dunkin!C73+'Misha''s'!C73+Sergios!C73+'Moes PG5'!C73+'Papa Johns'!C73+Salad!C73+'Half Moon'!C73+'Athletic Training Table'!C73+'Starbucks BBC'!C73+'Moes BBC'!C73+'Grille Works BBC'!C73+'Subway BBC'!C73+'Market Pavillion'!C73+'Chic Fil A BBC'!C73+Panera!C73+'Heritage Market'!C73</f>
        <v>0</v>
      </c>
      <c r="D73" s="103">
        <f t="shared" si="20"/>
        <v>0</v>
      </c>
      <c r="E73" s="167">
        <f>'POD Breezeway'!E73+'Express GL'!E73+'Starbucks GL-SBX Truck'!E73+'Miro''s'!E73+'Faculty Club'!E73+'Almazar '!E73+'Burger King'!E73+Bustelo!E73+Chilis!E73+Einstein!E73+Jamba!E73+'Pollo Tropical'!E73+'Subway GC'!E73+'Sushi Maki'!E73+Panda!E73+'Starbucks Mango'!E73+'Taco Bell'!E73+'Chick-fil-A'!E73+Dunkin!E73+'Misha''s'!E73+Sergios!E73+'Moes PG5'!E73+'Papa Johns'!E73+Salad!E73+'Half Moon'!E73+'Athletic Training Table'!E73+'Starbucks BBC'!E73+'Moes BBC'!E73+'Grille Works BBC'!E73+'Subway BBC'!E73+'Market Pavillion'!E73+'Chic Fil A BBC'!E73+Panera!E73+'Heritage Market'!E73</f>
        <v>0</v>
      </c>
      <c r="F73" s="103">
        <f t="shared" si="21"/>
        <v>0</v>
      </c>
      <c r="G73" s="167">
        <f>'POD Breezeway'!G73+'Express GL'!G73+'Starbucks GL-SBX Truck'!G73+'Miro''s'!G73+'Faculty Club'!G73+'Almazar '!G73+'Burger King'!G73+Bustelo!G73+Chilis!G73+Einstein!G73+Jamba!G73+'Pollo Tropical'!G73+'Subway GC'!G73+'Sushi Maki'!G73+Panda!G73+'Starbucks Mango'!G73+'Taco Bell'!G73+'Chick-fil-A'!G73+Dunkin!G73+'Misha''s'!G73+Sergios!G73+'Moes PG5'!G73+'Papa Johns'!G73+Salad!G73+'Half Moon'!G73+'Athletic Training Table'!G73+'Starbucks BBC'!G73+'Moes BBC'!G73+'Grille Works BBC'!G73+'Subway BBC'!G73+'Market Pavillion'!G73+'Chic Fil A BBC'!G73+Panera!G73+'Heritage Market'!G73</f>
        <v>0</v>
      </c>
      <c r="H73" s="103">
        <f t="shared" si="22"/>
        <v>0</v>
      </c>
      <c r="I73" s="167">
        <f>'POD Breezeway'!I73+'Express GL'!I73+'Starbucks GL-SBX Truck'!I73+'Miro''s'!I73+'Faculty Club'!I73+'Almazar '!I73+'Burger King'!I73+Bustelo!I73+Chilis!I73+Einstein!I73+Jamba!I73+'Pollo Tropical'!I73+'Subway GC'!I73+'Sushi Maki'!I73+Panda!I73+'Starbucks Mango'!I73+'Taco Bell'!I73+'Chick-fil-A'!I73+Dunkin!I73+'Misha''s'!I73+Sergios!I73+'Moes PG5'!I73+'Papa Johns'!I73+Salad!I73+'Half Moon'!I73+'Athletic Training Table'!I73+'Starbucks BBC'!I73+'Moes BBC'!I73+'Grille Works BBC'!I73+'Subway BBC'!I73+'Market Pavillion'!I73+'Chic Fil A BBC'!I73+Panera!I73+'Heritage Market'!I73</f>
        <v>0</v>
      </c>
      <c r="J73" s="103">
        <f t="shared" si="23"/>
        <v>0</v>
      </c>
      <c r="K73" s="167">
        <f>'POD Breezeway'!K73+'Express GL'!K73+'Starbucks GL-SBX Truck'!K73+'Miro''s'!K73+'Faculty Club'!K73+'Almazar '!K73+'Burger King'!K73+Bustelo!K73+Chilis!K73+Einstein!K73+Jamba!K73+'Pollo Tropical'!K73+'Subway GC'!K73+'Sushi Maki'!K73+Panda!K73+'Starbucks Mango'!K73+'Taco Bell'!K73+'Chick-fil-A'!K73+Dunkin!K73+'Misha''s'!K73+Sergios!K73+'Moes PG5'!K73+'Papa Johns'!K73+Salad!K73+'Half Moon'!K73+'Athletic Training Table'!K73+'Starbucks BBC'!K73+'Moes BBC'!K73+'Grille Works BBC'!K73+'Subway BBC'!K73+'Market Pavillion'!K73+'Chic Fil A BBC'!K73+Panera!K73+'Heritage Market'!K73</f>
        <v>0</v>
      </c>
      <c r="L73" s="103">
        <f t="shared" si="24"/>
        <v>0</v>
      </c>
      <c r="M73" s="167">
        <f>'POD Breezeway'!M73+'Express GL'!M73+'Starbucks GL-SBX Truck'!M73+'Miro''s'!M73+'Faculty Club'!M73+'Almazar '!M73+'Burger King'!M73+Bustelo!M73+Chilis!M73+Einstein!M73+Jamba!M73+'Pollo Tropical'!M73+'Subway GC'!M73+'Sushi Maki'!M73+Panda!M73+'Starbucks Mango'!M73+'Taco Bell'!M73+'Chick-fil-A'!M73+Dunkin!M73+'Misha''s'!M73+Sergios!M73+'Moes PG5'!M73+'Papa Johns'!M73+Salad!M73+'Half Moon'!M73+'Athletic Training Table'!M73+'Starbucks BBC'!M73+'Moes BBC'!M73+'Grille Works BBC'!M73+'Subway BBC'!M73+'Market Pavillion'!M73+'Chic Fil A BBC'!M73+Panera!M73+'Heritage Market'!M73</f>
        <v>0</v>
      </c>
      <c r="N73" s="103">
        <f t="shared" si="25"/>
        <v>0</v>
      </c>
      <c r="O73" s="167">
        <f>'POD Breezeway'!O73+'Express GL'!O73+'Starbucks GL-SBX Truck'!O73+'Miro''s'!O73+'Faculty Club'!O73+'Almazar '!O73+'Burger King'!O73+Bustelo!O73+Chilis!O73+Einstein!O73+Jamba!O73+'Pollo Tropical'!O73+'Subway GC'!O73+'Sushi Maki'!O73+Panda!O73+'Starbucks Mango'!O73+'Taco Bell'!O73+'Chick-fil-A'!O73+Dunkin!O73+'Misha''s'!O73+Sergios!O73+'Moes PG5'!O73+'Papa Johns'!O73+Salad!O73+'Half Moon'!O73+'Athletic Training Table'!O73+'Starbucks BBC'!O73+'Moes BBC'!O73+'Grille Works BBC'!O73+'Subway BBC'!O73+'Market Pavillion'!O73+'Chic Fil A BBC'!O73+Panera!O73+'Heritage Market'!O73</f>
        <v>0</v>
      </c>
      <c r="P73" s="103">
        <f t="shared" si="26"/>
        <v>0</v>
      </c>
      <c r="Q73" s="167">
        <f>'POD Breezeway'!Q73+'Express GL'!Q73+'Starbucks GL-SBX Truck'!Q73+'Miro''s'!Q73+'Faculty Club'!Q73+'Almazar '!Q73+'Burger King'!Q73+Bustelo!Q73+Chilis!Q73+Einstein!Q73+Jamba!Q73+'Pollo Tropical'!Q73+'Subway GC'!Q73+'Sushi Maki'!Q73+Panda!Q73+'Starbucks Mango'!Q73+'Taco Bell'!Q73+'Chick-fil-A'!Q73+Dunkin!Q73+'Misha''s'!Q73+Sergios!Q73+'Moes PG5'!Q73+'Papa Johns'!Q73+Salad!Q73+'Half Moon'!Q73+'Athletic Training Table'!Q73+'Starbucks BBC'!Q73+'Moes BBC'!Q73+'Grille Works BBC'!Q73+'Subway BBC'!Q73+'Market Pavillion'!Q73+'Chic Fil A BBC'!Q73+Panera!Q73+'Heritage Market'!Q73</f>
        <v>0</v>
      </c>
      <c r="R73" s="103">
        <f t="shared" si="27"/>
        <v>0</v>
      </c>
      <c r="S73" s="167">
        <f>'POD Breezeway'!S73+'Express GL'!S73+'Starbucks GL-SBX Truck'!S73+'Miro''s'!S73+'Faculty Club'!S73+'Almazar '!S73+'Burger King'!S73+Bustelo!S73+Chilis!S73+Einstein!S73+Jamba!S73+'Pollo Tropical'!S73+'Subway GC'!S73+'Sushi Maki'!S73+Panda!S73+'Starbucks Mango'!S73+'Taco Bell'!S73+'Chick-fil-A'!S73+Dunkin!S73+'Misha''s'!S73+Sergios!S73+'Moes PG5'!S73+'Papa Johns'!S73+Salad!S73+'Half Moon'!S73+'Athletic Training Table'!S73+'Starbucks BBC'!S73+'Moes BBC'!S73+'Grille Works BBC'!S73+'Subway BBC'!S73+'Market Pavillion'!S73+'Chic Fil A BBC'!S73+Panera!S73+'Heritage Market'!S73</f>
        <v>0</v>
      </c>
      <c r="T73" s="103">
        <f t="shared" si="28"/>
        <v>0</v>
      </c>
      <c r="U73" s="167">
        <f>'POD Breezeway'!U73+'Express GL'!U73+'Starbucks GL-SBX Truck'!U73+'Miro''s'!U73+'Faculty Club'!U73+'Almazar '!U73+'Burger King'!U73+Bustelo!U73+Chilis!U73+Einstein!U73+Jamba!U73+'Pollo Tropical'!U73+'Subway GC'!U73+'Sushi Maki'!U73+Panda!U73+'Starbucks Mango'!U73+'Taco Bell'!U73+'Chick-fil-A'!U73+Dunkin!U73+'Misha''s'!U73+Sergios!U73+'Moes PG5'!U73+'Papa Johns'!U73+Salad!U73+'Half Moon'!U73+'Athletic Training Table'!U73+'Starbucks BBC'!U73+'Moes BBC'!U73+'Grille Works BBC'!U73+'Subway BBC'!U73+'Market Pavillion'!U73+'Chic Fil A BBC'!U73+Panera!U73+'Heritage Market'!U73</f>
        <v>0</v>
      </c>
      <c r="V73" s="103">
        <f t="shared" si="29"/>
        <v>0</v>
      </c>
    </row>
    <row r="74" spans="1:22" ht="12.75" customHeight="1" x14ac:dyDescent="0.3">
      <c r="A74" s="38" t="s">
        <v>134</v>
      </c>
      <c r="B74" s="50"/>
      <c r="C74" s="167">
        <f>'POD Breezeway'!C74+'Express GL'!C74+'Starbucks GL-SBX Truck'!C74+'Miro''s'!C74+'Faculty Club'!C74+'Almazar '!C74+'Burger King'!C74+Bustelo!C74+Chilis!C74+Einstein!C74+Jamba!C74+'Pollo Tropical'!C74+'Subway GC'!C74+'Sushi Maki'!C74+Panda!C74+'Starbucks Mango'!C74+'Taco Bell'!C74+'Chick-fil-A'!C74+Dunkin!C74+'Misha''s'!C74+Sergios!C74+'Moes PG5'!C74+'Papa Johns'!C74+Salad!C74+'Half Moon'!C74+'Athletic Training Table'!C74+'Starbucks BBC'!C74+'Moes BBC'!C74+'Grille Works BBC'!C74+'Subway BBC'!C74+'Market Pavillion'!C74+'Chic Fil A BBC'!C74+Panera!C74+'Heritage Market'!C74</f>
        <v>0</v>
      </c>
      <c r="D74" s="103">
        <f t="shared" si="20"/>
        <v>0</v>
      </c>
      <c r="E74" s="167">
        <f>'POD Breezeway'!E74+'Express GL'!E74+'Starbucks GL-SBX Truck'!E74+'Miro''s'!E74+'Faculty Club'!E74+'Almazar '!E74+'Burger King'!E74+Bustelo!E74+Chilis!E74+Einstein!E74+Jamba!E74+'Pollo Tropical'!E74+'Subway GC'!E74+'Sushi Maki'!E74+Panda!E74+'Starbucks Mango'!E74+'Taco Bell'!E74+'Chick-fil-A'!E74+Dunkin!E74+'Misha''s'!E74+Sergios!E74+'Moes PG5'!E74+'Papa Johns'!E74+Salad!E74+'Half Moon'!E74+'Athletic Training Table'!E74+'Starbucks BBC'!E74+'Moes BBC'!E74+'Grille Works BBC'!E74+'Subway BBC'!E74+'Market Pavillion'!E74+'Chic Fil A BBC'!E74+Panera!E74+'Heritage Market'!E74</f>
        <v>0</v>
      </c>
      <c r="F74" s="103">
        <f t="shared" si="21"/>
        <v>0</v>
      </c>
      <c r="G74" s="167">
        <f>'POD Breezeway'!G74+'Express GL'!G74+'Starbucks GL-SBX Truck'!G74+'Miro''s'!G74+'Faculty Club'!G74+'Almazar '!G74+'Burger King'!G74+Bustelo!G74+Chilis!G74+Einstein!G74+Jamba!G74+'Pollo Tropical'!G74+'Subway GC'!G74+'Sushi Maki'!G74+Panda!G74+'Starbucks Mango'!G74+'Taco Bell'!G74+'Chick-fil-A'!G74+Dunkin!G74+'Misha''s'!G74+Sergios!G74+'Moes PG5'!G74+'Papa Johns'!G74+Salad!G74+'Half Moon'!G74+'Athletic Training Table'!G74+'Starbucks BBC'!G74+'Moes BBC'!G74+'Grille Works BBC'!G74+'Subway BBC'!G74+'Market Pavillion'!G74+'Chic Fil A BBC'!G74+Panera!G74+'Heritage Market'!G74</f>
        <v>0</v>
      </c>
      <c r="H74" s="103">
        <f t="shared" si="22"/>
        <v>0</v>
      </c>
      <c r="I74" s="167">
        <f>'POD Breezeway'!I74+'Express GL'!I74+'Starbucks GL-SBX Truck'!I74+'Miro''s'!I74+'Faculty Club'!I74+'Almazar '!I74+'Burger King'!I74+Bustelo!I74+Chilis!I74+Einstein!I74+Jamba!I74+'Pollo Tropical'!I74+'Subway GC'!I74+'Sushi Maki'!I74+Panda!I74+'Starbucks Mango'!I74+'Taco Bell'!I74+'Chick-fil-A'!I74+Dunkin!I74+'Misha''s'!I74+Sergios!I74+'Moes PG5'!I74+'Papa Johns'!I74+Salad!I74+'Half Moon'!I74+'Athletic Training Table'!I74+'Starbucks BBC'!I74+'Moes BBC'!I74+'Grille Works BBC'!I74+'Subway BBC'!I74+'Market Pavillion'!I74+'Chic Fil A BBC'!I74+Panera!I74+'Heritage Market'!I74</f>
        <v>0</v>
      </c>
      <c r="J74" s="103">
        <f t="shared" si="23"/>
        <v>0</v>
      </c>
      <c r="K74" s="167">
        <f>'POD Breezeway'!K74+'Express GL'!K74+'Starbucks GL-SBX Truck'!K74+'Miro''s'!K74+'Faculty Club'!K74+'Almazar '!K74+'Burger King'!K74+Bustelo!K74+Chilis!K74+Einstein!K74+Jamba!K74+'Pollo Tropical'!K74+'Subway GC'!K74+'Sushi Maki'!K74+Panda!K74+'Starbucks Mango'!K74+'Taco Bell'!K74+'Chick-fil-A'!K74+Dunkin!K74+'Misha''s'!K74+Sergios!K74+'Moes PG5'!K74+'Papa Johns'!K74+Salad!K74+'Half Moon'!K74+'Athletic Training Table'!K74+'Starbucks BBC'!K74+'Moes BBC'!K74+'Grille Works BBC'!K74+'Subway BBC'!K74+'Market Pavillion'!K74+'Chic Fil A BBC'!K74+Panera!K74+'Heritage Market'!K74</f>
        <v>0</v>
      </c>
      <c r="L74" s="103">
        <f t="shared" si="24"/>
        <v>0</v>
      </c>
      <c r="M74" s="167">
        <f>'POD Breezeway'!M74+'Express GL'!M74+'Starbucks GL-SBX Truck'!M74+'Miro''s'!M74+'Faculty Club'!M74+'Almazar '!M74+'Burger King'!M74+Bustelo!M74+Chilis!M74+Einstein!M74+Jamba!M74+'Pollo Tropical'!M74+'Subway GC'!M74+'Sushi Maki'!M74+Panda!M74+'Starbucks Mango'!M74+'Taco Bell'!M74+'Chick-fil-A'!M74+Dunkin!M74+'Misha''s'!M74+Sergios!M74+'Moes PG5'!M74+'Papa Johns'!M74+Salad!M74+'Half Moon'!M74+'Athletic Training Table'!M74+'Starbucks BBC'!M74+'Moes BBC'!M74+'Grille Works BBC'!M74+'Subway BBC'!M74+'Market Pavillion'!M74+'Chic Fil A BBC'!M74+Panera!M74+'Heritage Market'!M74</f>
        <v>0</v>
      </c>
      <c r="N74" s="103">
        <f t="shared" si="25"/>
        <v>0</v>
      </c>
      <c r="O74" s="167">
        <f>'POD Breezeway'!O74+'Express GL'!O74+'Starbucks GL-SBX Truck'!O74+'Miro''s'!O74+'Faculty Club'!O74+'Almazar '!O74+'Burger King'!O74+Bustelo!O74+Chilis!O74+Einstein!O74+Jamba!O74+'Pollo Tropical'!O74+'Subway GC'!O74+'Sushi Maki'!O74+Panda!O74+'Starbucks Mango'!O74+'Taco Bell'!O74+'Chick-fil-A'!O74+Dunkin!O74+'Misha''s'!O74+Sergios!O74+'Moes PG5'!O74+'Papa Johns'!O74+Salad!O74+'Half Moon'!O74+'Athletic Training Table'!O74+'Starbucks BBC'!O74+'Moes BBC'!O74+'Grille Works BBC'!O74+'Subway BBC'!O74+'Market Pavillion'!O74+'Chic Fil A BBC'!O74+Panera!O74+'Heritage Market'!O74</f>
        <v>0</v>
      </c>
      <c r="P74" s="103">
        <f t="shared" si="26"/>
        <v>0</v>
      </c>
      <c r="Q74" s="167">
        <f>'POD Breezeway'!Q74+'Express GL'!Q74+'Starbucks GL-SBX Truck'!Q74+'Miro''s'!Q74+'Faculty Club'!Q74+'Almazar '!Q74+'Burger King'!Q74+Bustelo!Q74+Chilis!Q74+Einstein!Q74+Jamba!Q74+'Pollo Tropical'!Q74+'Subway GC'!Q74+'Sushi Maki'!Q74+Panda!Q74+'Starbucks Mango'!Q74+'Taco Bell'!Q74+'Chick-fil-A'!Q74+Dunkin!Q74+'Misha''s'!Q74+Sergios!Q74+'Moes PG5'!Q74+'Papa Johns'!Q74+Salad!Q74+'Half Moon'!Q74+'Athletic Training Table'!Q74+'Starbucks BBC'!Q74+'Moes BBC'!Q74+'Grille Works BBC'!Q74+'Subway BBC'!Q74+'Market Pavillion'!Q74+'Chic Fil A BBC'!Q74+Panera!Q74+'Heritage Market'!Q74</f>
        <v>0</v>
      </c>
      <c r="R74" s="103">
        <f t="shared" si="27"/>
        <v>0</v>
      </c>
      <c r="S74" s="167">
        <f>'POD Breezeway'!S74+'Express GL'!S74+'Starbucks GL-SBX Truck'!S74+'Miro''s'!S74+'Faculty Club'!S74+'Almazar '!S74+'Burger King'!S74+Bustelo!S74+Chilis!S74+Einstein!S74+Jamba!S74+'Pollo Tropical'!S74+'Subway GC'!S74+'Sushi Maki'!S74+Panda!S74+'Starbucks Mango'!S74+'Taco Bell'!S74+'Chick-fil-A'!S74+Dunkin!S74+'Misha''s'!S74+Sergios!S74+'Moes PG5'!S74+'Papa Johns'!S74+Salad!S74+'Half Moon'!S74+'Athletic Training Table'!S74+'Starbucks BBC'!S74+'Moes BBC'!S74+'Grille Works BBC'!S74+'Subway BBC'!S74+'Market Pavillion'!S74+'Chic Fil A BBC'!S74+Panera!S74+'Heritage Market'!S74</f>
        <v>0</v>
      </c>
      <c r="T74" s="103">
        <f t="shared" si="28"/>
        <v>0</v>
      </c>
      <c r="U74" s="167">
        <f>'POD Breezeway'!U74+'Express GL'!U74+'Starbucks GL-SBX Truck'!U74+'Miro''s'!U74+'Faculty Club'!U74+'Almazar '!U74+'Burger King'!U74+Bustelo!U74+Chilis!U74+Einstein!U74+Jamba!U74+'Pollo Tropical'!U74+'Subway GC'!U74+'Sushi Maki'!U74+Panda!U74+'Starbucks Mango'!U74+'Taco Bell'!U74+'Chick-fil-A'!U74+Dunkin!U74+'Misha''s'!U74+Sergios!U74+'Moes PG5'!U74+'Papa Johns'!U74+Salad!U74+'Half Moon'!U74+'Athletic Training Table'!U74+'Starbucks BBC'!U74+'Moes BBC'!U74+'Grille Works BBC'!U74+'Subway BBC'!U74+'Market Pavillion'!U74+'Chic Fil A BBC'!U74+Panera!U74+'Heritage Market'!U74</f>
        <v>0</v>
      </c>
      <c r="V74" s="103">
        <f t="shared" si="29"/>
        <v>0</v>
      </c>
    </row>
    <row r="75" spans="1:22" ht="12.75" customHeight="1" x14ac:dyDescent="0.3">
      <c r="A75" s="38" t="s">
        <v>151</v>
      </c>
      <c r="B75" s="50"/>
      <c r="C75" s="167">
        <f>'POD Breezeway'!C75+'Express GL'!C75+'Starbucks GL-SBX Truck'!C75+'Miro''s'!C75+'Faculty Club'!C75+'Almazar '!C75+'Burger King'!C75+Bustelo!C75+Chilis!C75+Einstein!C75+Jamba!C75+'Pollo Tropical'!C75+'Subway GC'!C75+'Sushi Maki'!C75+Panda!C75+'Starbucks Mango'!C75+'Taco Bell'!C75+'Chick-fil-A'!C75+Dunkin!C75+'Misha''s'!C75+Sergios!C75+'Moes PG5'!C75+'Papa Johns'!C75+Salad!C75+'Half Moon'!C75+'Athletic Training Table'!C75+'Starbucks BBC'!C75+'Moes BBC'!C75+'Grille Works BBC'!C75+'Subway BBC'!C75+'Market Pavillion'!C75+'Chic Fil A BBC'!C75+Panera!C75+'Heritage Market'!C75</f>
        <v>116882.24535000001</v>
      </c>
      <c r="D75" s="103">
        <f t="shared" si="20"/>
        <v>7.3444794872270418E-3</v>
      </c>
      <c r="E75" s="167">
        <f>'POD Breezeway'!E75+'Express GL'!E75+'Starbucks GL-SBX Truck'!E75+'Miro''s'!E75+'Faculty Club'!E75+'Almazar '!E75+'Burger King'!E75+Bustelo!E75+Chilis!E75+Einstein!E75+Jamba!E75+'Pollo Tropical'!E75+'Subway GC'!E75+'Sushi Maki'!E75+Panda!E75+'Starbucks Mango'!E75+'Taco Bell'!E75+'Chick-fil-A'!E75+Dunkin!E75+'Misha''s'!E75+Sergios!E75+'Moes PG5'!E75+'Papa Johns'!E75+Salad!E75+'Half Moon'!E75+'Athletic Training Table'!E75+'Starbucks BBC'!E75+'Moes BBC'!E75+'Grille Works BBC'!E75+'Subway BBC'!E75+'Market Pavillion'!E75+'Chic Fil A BBC'!E75+Panera!E75+'Heritage Market'!E75</f>
        <v>142537.065</v>
      </c>
      <c r="F75" s="103">
        <f t="shared" si="21"/>
        <v>7.3683197186685144E-3</v>
      </c>
      <c r="G75" s="167">
        <f>'POD Breezeway'!G75+'Express GL'!G75+'Starbucks GL-SBX Truck'!G75+'Miro''s'!G75+'Faculty Club'!G75+'Almazar '!G75+'Burger King'!G75+Bustelo!G75+Chilis!G75+Einstein!G75+Jamba!G75+'Pollo Tropical'!G75+'Subway GC'!G75+'Sushi Maki'!G75+Panda!G75+'Starbucks Mango'!G75+'Taco Bell'!G75+'Chick-fil-A'!G75+Dunkin!G75+'Misha''s'!G75+Sergios!G75+'Moes PG5'!G75+'Papa Johns'!G75+Salad!G75+'Half Moon'!G75+'Athletic Training Table'!G75+'Starbucks BBC'!G75+'Moes BBC'!G75+'Grille Works BBC'!G75+'Subway BBC'!G75+'Market Pavillion'!G75+'Chic Fil A BBC'!G75+Panera!G75+'Heritage Market'!G75</f>
        <v>150495.26879999999</v>
      </c>
      <c r="H75" s="103">
        <f t="shared" si="22"/>
        <v>7.3727127989356208E-3</v>
      </c>
      <c r="I75" s="167">
        <f>'POD Breezeway'!I75+'Express GL'!I75+'Starbucks GL-SBX Truck'!I75+'Miro''s'!I75+'Faculty Club'!I75+'Almazar '!I75+'Burger King'!I75+Bustelo!I75+Chilis!I75+Einstein!I75+Jamba!I75+'Pollo Tropical'!I75+'Subway GC'!I75+'Sushi Maki'!I75+Panda!I75+'Starbucks Mango'!I75+'Taco Bell'!I75+'Chick-fil-A'!I75+Dunkin!I75+'Misha''s'!I75+Sergios!I75+'Moes PG5'!I75+'Papa Johns'!I75+Salad!I75+'Half Moon'!I75+'Athletic Training Table'!I75+'Starbucks BBC'!I75+'Moes BBC'!I75+'Grille Works BBC'!I75+'Subway BBC'!I75+'Market Pavillion'!I75+'Chic Fil A BBC'!I75+Panera!I75+'Heritage Market'!I75</f>
        <v>152727.189426</v>
      </c>
      <c r="J75" s="103">
        <f t="shared" si="23"/>
        <v>7.3720754636405414E-3</v>
      </c>
      <c r="K75" s="167">
        <f>'POD Breezeway'!K75+'Express GL'!K75+'Starbucks GL-SBX Truck'!K75+'Miro''s'!K75+'Faculty Club'!K75+'Almazar '!K75+'Burger King'!K75+Bustelo!K75+Chilis!K75+Einstein!K75+Jamba!K75+'Pollo Tropical'!K75+'Subway GC'!K75+'Sushi Maki'!K75+Panda!K75+'Starbucks Mango'!K75+'Taco Bell'!K75+'Chick-fil-A'!K75+Dunkin!K75+'Misha''s'!K75+Sergios!K75+'Moes PG5'!K75+'Papa Johns'!K75+Salad!K75+'Half Moon'!K75+'Athletic Training Table'!K75+'Starbucks BBC'!K75+'Moes BBC'!K75+'Grille Works BBC'!K75+'Subway BBC'!K75+'Market Pavillion'!K75+'Chic Fil A BBC'!K75+Panera!K75+'Heritage Market'!K75</f>
        <v>154989.22161701997</v>
      </c>
      <c r="L75" s="103">
        <f t="shared" si="24"/>
        <v>7.3826077712579614E-3</v>
      </c>
      <c r="M75" s="167">
        <f>'POD Breezeway'!M75+'Express GL'!M75+'Starbucks GL-SBX Truck'!M75+'Miro''s'!M75+'Faculty Club'!M75+'Almazar '!M75+'Burger King'!M75+Bustelo!M75+Chilis!M75+Einstein!M75+Jamba!M75+'Pollo Tropical'!M75+'Subway GC'!M75+'Sushi Maki'!M75+Panda!M75+'Starbucks Mango'!M75+'Taco Bell'!M75+'Chick-fil-A'!M75+Dunkin!M75+'Misha''s'!M75+Sergios!M75+'Moes PG5'!M75+'Papa Johns'!M75+Salad!M75+'Half Moon'!M75+'Athletic Training Table'!M75+'Starbucks BBC'!M75+'Moes BBC'!M75+'Grille Works BBC'!M75+'Subway BBC'!M75+'Market Pavillion'!M75+'Chic Fil A BBC'!M75+Panera!M75+'Heritage Market'!M75</f>
        <v>157297.10118588537</v>
      </c>
      <c r="N75" s="103">
        <f t="shared" si="25"/>
        <v>7.3707964397616453E-3</v>
      </c>
      <c r="O75" s="167">
        <f>'POD Breezeway'!O75+'Express GL'!O75+'Starbucks GL-SBX Truck'!O75+'Miro''s'!O75+'Faculty Club'!O75+'Almazar '!O75+'Burger King'!O75+Bustelo!O75+Chilis!O75+Einstein!O75+Jamba!O75+'Pollo Tropical'!O75+'Subway GC'!O75+'Sushi Maki'!O75+Panda!O75+'Starbucks Mango'!O75+'Taco Bell'!O75+'Chick-fil-A'!O75+Dunkin!O75+'Misha''s'!O75+Sergios!O75+'Moes PG5'!O75+'Papa Johns'!O75+Salad!O75+'Half Moon'!O75+'Athletic Training Table'!O75+'Starbucks BBC'!O75+'Moes BBC'!O75+'Grille Works BBC'!O75+'Subway BBC'!O75+'Market Pavillion'!O75+'Chic Fil A BBC'!O75+Panera!O75+'Heritage Market'!O75</f>
        <v>159636.57988799334</v>
      </c>
      <c r="P75" s="103">
        <f t="shared" si="26"/>
        <v>7.3701550204288138E-3</v>
      </c>
      <c r="Q75" s="167">
        <f>'POD Breezeway'!Q75+'Express GL'!Q75+'Starbucks GL-SBX Truck'!Q75+'Miro''s'!Q75+'Faculty Club'!Q75+'Almazar '!Q75+'Burger King'!Q75+Bustelo!Q75+Chilis!Q75+Einstein!Q75+Jamba!Q75+'Pollo Tropical'!Q75+'Subway GC'!Q75+'Sushi Maki'!Q75+Panda!Q75+'Starbucks Mango'!Q75+'Taco Bell'!Q75+'Chick-fil-A'!Q75+Dunkin!Q75+'Misha''s'!Q75+Sergios!Q75+'Moes PG5'!Q75+'Papa Johns'!Q75+Salad!Q75+'Half Moon'!Q75+'Athletic Training Table'!Q75+'Starbucks BBC'!Q75+'Moes BBC'!Q75+'Grille Works BBC'!Q75+'Subway BBC'!Q75+'Market Pavillion'!Q75+'Chic Fil A BBC'!Q75+Panera!Q75+'Heritage Market'!Q75</f>
        <v>162023.42579414239</v>
      </c>
      <c r="R75" s="103">
        <f t="shared" si="27"/>
        <v>7.3695204223395636E-3</v>
      </c>
      <c r="S75" s="167">
        <f>'POD Breezeway'!S75+'Express GL'!S75+'Starbucks GL-SBX Truck'!S75+'Miro''s'!S75+'Faculty Club'!S75+'Almazar '!S75+'Burger King'!S75+Bustelo!S75+Chilis!S75+Einstein!S75+Jamba!S75+'Pollo Tropical'!S75+'Subway GC'!S75+'Sushi Maki'!S75+Panda!S75+'Starbucks Mango'!S75+'Taco Bell'!S75+'Chick-fil-A'!S75+Dunkin!S75+'Misha''s'!S75+Sergios!S75+'Moes PG5'!S75+'Papa Johns'!S75+Salad!S75+'Half Moon'!S75+'Athletic Training Table'!S75+'Starbucks BBC'!S75+'Moes BBC'!S75+'Grille Works BBC'!S75+'Subway BBC'!S75+'Market Pavillion'!S75+'Chic Fil A BBC'!S75+Panera!S75+'Heritage Market'!S75</f>
        <v>164450.92367260973</v>
      </c>
      <c r="T75" s="103">
        <f t="shared" si="28"/>
        <v>7.368886666901206E-3</v>
      </c>
      <c r="U75" s="167">
        <f>'POD Breezeway'!U75+'Express GL'!U75+'Starbucks GL-SBX Truck'!U75+'Miro''s'!U75+'Faculty Club'!U75+'Almazar '!U75+'Burger King'!U75+Bustelo!U75+Chilis!U75+Einstein!U75+Jamba!U75+'Pollo Tropical'!U75+'Subway GC'!U75+'Sushi Maki'!U75+Panda!U75+'Starbucks Mango'!U75+'Taco Bell'!U75+'Chick-fil-A'!U75+Dunkin!U75+'Misha''s'!U75+Sergios!U75+'Moes PG5'!U75+'Papa Johns'!U75+Salad!U75+'Half Moon'!U75+'Athletic Training Table'!U75+'Starbucks BBC'!U75+'Moes BBC'!U75+'Grille Works BBC'!U75+'Subway BBC'!U75+'Market Pavillion'!U75+'Chic Fil A BBC'!U75+Panera!U75+'Heritage Market'!U75</f>
        <v>166919.87538071704</v>
      </c>
      <c r="V75" s="103">
        <f t="shared" si="29"/>
        <v>7.3682538306735863E-3</v>
      </c>
    </row>
    <row r="76" spans="1:22" ht="12.75" customHeight="1" x14ac:dyDescent="0.3">
      <c r="A76" s="38" t="s">
        <v>137</v>
      </c>
      <c r="B76" s="50"/>
      <c r="C76" s="167">
        <f>'POD Breezeway'!C76+'Express GL'!C76+'Starbucks GL-SBX Truck'!C76+'Miro''s'!C76+'Faculty Club'!C76+'Almazar '!C76+'Burger King'!C76+Bustelo!C76+Chilis!C76+Einstein!C76+Jamba!C76+'Pollo Tropical'!C76+'Subway GC'!C76+'Sushi Maki'!C76+Panda!C76+'Starbucks Mango'!C76+'Taco Bell'!C76+'Chick-fil-A'!C76+Dunkin!C76+'Misha''s'!C76+Sergios!C76+'Moes PG5'!C76+'Papa Johns'!C76+Salad!C76+'Half Moon'!C76+'Athletic Training Table'!C76+'Starbucks BBC'!C76+'Moes BBC'!C76+'Grille Works BBC'!C76+'Subway BBC'!C76+'Market Pavillion'!C76+'Chic Fil A BBC'!C76+Panera!C76+'Heritage Market'!C76</f>
        <v>6233.7197519999991</v>
      </c>
      <c r="D76" s="103">
        <f t="shared" si="20"/>
        <v>3.9170557265210879E-4</v>
      </c>
      <c r="E76" s="167">
        <f>'POD Breezeway'!E76+'Express GL'!E76+'Starbucks GL-SBX Truck'!E76+'Miro''s'!E76+'Faculty Club'!E76+'Almazar '!E76+'Burger King'!E76+Bustelo!E76+Chilis!E76+Einstein!E76+Jamba!E76+'Pollo Tropical'!E76+'Subway GC'!E76+'Sushi Maki'!E76+Panda!E76+'Starbucks Mango'!E76+'Taco Bell'!E76+'Chick-fil-A'!E76+Dunkin!E76+'Misha''s'!E76+Sergios!E76+'Moes PG5'!E76+'Papa Johns'!E76+Salad!E76+'Half Moon'!E76+'Athletic Training Table'!E76+'Starbucks BBC'!E76+'Moes BBC'!E76+'Grille Works BBC'!E76+'Subway BBC'!E76+'Market Pavillion'!E76+'Chic Fil A BBC'!E76+Panera!E76+'Heritage Market'!E76</f>
        <v>7601.9768000000004</v>
      </c>
      <c r="F76" s="103">
        <f t="shared" si="21"/>
        <v>3.9297705166232077E-4</v>
      </c>
      <c r="G76" s="167">
        <f>'POD Breezeway'!G76+'Express GL'!G76+'Starbucks GL-SBX Truck'!G76+'Miro''s'!G76+'Faculty Club'!G76+'Almazar '!G76+'Burger King'!G76+Bustelo!G76+Chilis!G76+Einstein!G76+Jamba!G76+'Pollo Tropical'!G76+'Subway GC'!G76+'Sushi Maki'!G76+Panda!G76+'Starbucks Mango'!G76+'Taco Bell'!G76+'Chick-fil-A'!G76+Dunkin!G76+'Misha''s'!G76+Sergios!G76+'Moes PG5'!G76+'Papa Johns'!G76+Salad!G76+'Half Moon'!G76+'Athletic Training Table'!G76+'Starbucks BBC'!G76+'Moes BBC'!G76+'Grille Works BBC'!G76+'Subway BBC'!G76+'Market Pavillion'!G76+'Chic Fil A BBC'!G76+Panera!G76+'Heritage Market'!G76</f>
        <v>8026.4143360000016</v>
      </c>
      <c r="H76" s="103">
        <f t="shared" si="22"/>
        <v>3.9321134927656657E-4</v>
      </c>
      <c r="I76" s="167">
        <f>'POD Breezeway'!I76+'Express GL'!I76+'Starbucks GL-SBX Truck'!I76+'Miro''s'!I76+'Faculty Club'!I76+'Almazar '!I76+'Burger King'!I76+Bustelo!I76+Chilis!I76+Einstein!I76+Jamba!I76+'Pollo Tropical'!I76+'Subway GC'!I76+'Sushi Maki'!I76+Panda!I76+'Starbucks Mango'!I76+'Taco Bell'!I76+'Chick-fil-A'!I76+Dunkin!I76+'Misha''s'!I76+Sergios!I76+'Moes PG5'!I76+'Papa Johns'!I76+Salad!I76+'Half Moon'!I76+'Athletic Training Table'!I76+'Starbucks BBC'!I76+'Moes BBC'!I76+'Grille Works BBC'!I76+'Subway BBC'!I76+'Market Pavillion'!I76+'Chic Fil A BBC'!I76+Panera!I76+'Heritage Market'!I76</f>
        <v>8145.4501027200004</v>
      </c>
      <c r="J76" s="103">
        <f t="shared" si="23"/>
        <v>3.931773580608289E-4</v>
      </c>
      <c r="K76" s="167">
        <f>'POD Breezeway'!K76+'Express GL'!K76+'Starbucks GL-SBX Truck'!K76+'Miro''s'!K76+'Faculty Club'!K76+'Almazar '!K76+'Burger King'!K76+Bustelo!K76+Chilis!K76+Einstein!K76+Jamba!K76+'Pollo Tropical'!K76+'Subway GC'!K76+'Sushi Maki'!K76+Panda!K76+'Starbucks Mango'!K76+'Taco Bell'!K76+'Chick-fil-A'!K76+Dunkin!K76+'Misha''s'!K76+Sergios!K76+'Moes PG5'!K76+'Papa Johns'!K76+Salad!K76+'Half Moon'!K76+'Athletic Training Table'!K76+'Starbucks BBC'!K76+'Moes BBC'!K76+'Grille Works BBC'!K76+'Subway BBC'!K76+'Market Pavillion'!K76+'Chic Fil A BBC'!K76+Panera!K76+'Heritage Market'!K76</f>
        <v>8266.0918195743998</v>
      </c>
      <c r="L76" s="103">
        <f t="shared" si="24"/>
        <v>3.9373908113375802E-4</v>
      </c>
      <c r="M76" s="167">
        <f>'POD Breezeway'!M76+'Express GL'!M76+'Starbucks GL-SBX Truck'!M76+'Miro''s'!M76+'Faculty Club'!M76+'Almazar '!M76+'Burger King'!M76+Bustelo!M76+Chilis!M76+Einstein!M76+Jamba!M76+'Pollo Tropical'!M76+'Subway GC'!M76+'Sushi Maki'!M76+Panda!M76+'Starbucks Mango'!M76+'Taco Bell'!M76+'Chick-fil-A'!M76+Dunkin!M76+'Misha''s'!M76+Sergios!M76+'Moes PG5'!M76+'Papa Johns'!M76+Salad!M76+'Half Moon'!M76+'Athletic Training Table'!M76+'Starbucks BBC'!M76+'Moes BBC'!M76+'Grille Works BBC'!M76+'Subway BBC'!M76+'Market Pavillion'!M76+'Chic Fil A BBC'!M76+Panera!M76+'Heritage Market'!M76</f>
        <v>8389.1787299138905</v>
      </c>
      <c r="N76" s="103">
        <f t="shared" si="25"/>
        <v>3.931091434539546E-4</v>
      </c>
      <c r="O76" s="167">
        <f>'POD Breezeway'!O76+'Express GL'!O76+'Starbucks GL-SBX Truck'!O76+'Miro''s'!O76+'Faculty Club'!O76+'Almazar '!O76+'Burger King'!O76+Bustelo!O76+Chilis!O76+Einstein!O76+Jamba!O76+'Pollo Tropical'!O76+'Subway GC'!O76+'Sushi Maki'!O76+Panda!O76+'Starbucks Mango'!O76+'Taco Bell'!O76+'Chick-fil-A'!O76+Dunkin!O76+'Misha''s'!O76+Sergios!O76+'Moes PG5'!O76+'Papa Johns'!O76+Salad!O76+'Half Moon'!O76+'Athletic Training Table'!O76+'Starbucks BBC'!O76+'Moes BBC'!O76+'Grille Works BBC'!O76+'Subway BBC'!O76+'Market Pavillion'!O76+'Chic Fil A BBC'!O76+Panera!O76+'Heritage Market'!O76</f>
        <v>8513.9509273596468</v>
      </c>
      <c r="P76" s="103">
        <f t="shared" si="26"/>
        <v>3.9307493442287012E-4</v>
      </c>
      <c r="Q76" s="167">
        <f>'POD Breezeway'!Q76+'Express GL'!Q76+'Starbucks GL-SBX Truck'!Q76+'Miro''s'!Q76+'Faculty Club'!Q76+'Almazar '!Q76+'Burger King'!Q76+Bustelo!Q76+Chilis!Q76+Einstein!Q76+Jamba!Q76+'Pollo Tropical'!Q76+'Subway GC'!Q76+'Sushi Maki'!Q76+Panda!Q76+'Starbucks Mango'!Q76+'Taco Bell'!Q76+'Chick-fil-A'!Q76+Dunkin!Q76+'Misha''s'!Q76+Sergios!Q76+'Moes PG5'!Q76+'Papa Johns'!Q76+Salad!Q76+'Half Moon'!Q76+'Athletic Training Table'!Q76+'Starbucks BBC'!Q76+'Moes BBC'!Q76+'Grille Works BBC'!Q76+'Subway BBC'!Q76+'Market Pavillion'!Q76+'Chic Fil A BBC'!Q76+Panera!Q76+'Heritage Market'!Q76</f>
        <v>8641.249375687592</v>
      </c>
      <c r="R76" s="103">
        <f t="shared" si="27"/>
        <v>3.930410891914433E-4</v>
      </c>
      <c r="S76" s="167">
        <f>'POD Breezeway'!S76+'Express GL'!S76+'Starbucks GL-SBX Truck'!S76+'Miro''s'!S76+'Faculty Club'!S76+'Almazar '!S76+'Burger King'!S76+Bustelo!S76+Chilis!S76+Einstein!S76+Jamba!S76+'Pollo Tropical'!S76+'Subway GC'!S76+'Sushi Maki'!S76+Panda!S76+'Starbucks Mango'!S76+'Taco Bell'!S76+'Chick-fil-A'!S76+Dunkin!S76+'Misha''s'!S76+Sergios!S76+'Moes PG5'!S76+'Papa Johns'!S76+Salad!S76+'Half Moon'!S76+'Athletic Training Table'!S76+'Starbucks BBC'!S76+'Moes BBC'!S76+'Grille Works BBC'!S76+'Subway BBC'!S76+'Market Pavillion'!S76+'Chic Fil A BBC'!S76+Panera!S76+'Heritage Market'!S76</f>
        <v>8770.7159292058514</v>
      </c>
      <c r="T76" s="103">
        <f t="shared" si="28"/>
        <v>3.9300728890139761E-4</v>
      </c>
      <c r="U76" s="167">
        <f>'POD Breezeway'!U76+'Express GL'!U76+'Starbucks GL-SBX Truck'!U76+'Miro''s'!U76+'Faculty Club'!U76+'Almazar '!U76+'Burger King'!U76+Bustelo!U76+Chilis!U76+Einstein!U76+Jamba!U76+'Pollo Tropical'!U76+'Subway GC'!U76+'Sushi Maki'!U76+Panda!U76+'Starbucks Mango'!U76+'Taco Bell'!U76+'Chick-fil-A'!U76+Dunkin!U76+'Misha''s'!U76+Sergios!U76+'Moes PG5'!U76+'Papa Johns'!U76+Salad!U76+'Half Moon'!U76+'Athletic Training Table'!U76+'Starbucks BBC'!U76+'Moes BBC'!U76+'Grille Works BBC'!U76+'Subway BBC'!U76+'Market Pavillion'!U76+'Chic Fil A BBC'!U76+Panera!U76+'Heritage Market'!U76</f>
        <v>8902.3933536382447</v>
      </c>
      <c r="V76" s="103">
        <f t="shared" si="29"/>
        <v>3.9297353763592468E-4</v>
      </c>
    </row>
    <row r="77" spans="1:22" ht="12.75" customHeight="1" x14ac:dyDescent="0.3">
      <c r="A77" s="38" t="s">
        <v>136</v>
      </c>
      <c r="B77" s="50"/>
      <c r="C77" s="167">
        <f>'POD Breezeway'!C77+'Express GL'!C77+'Starbucks GL-SBX Truck'!C77+'Miro''s'!C77+'Faculty Club'!C77+'Almazar '!C77+'Burger King'!C77+Bustelo!C77+Chilis!C77+Einstein!C77+Jamba!C77+'Pollo Tropical'!C77+'Subway GC'!C77+'Sushi Maki'!C77+Panda!C77+'Starbucks Mango'!C77+'Taco Bell'!C77+'Chick-fil-A'!C77+Dunkin!C77+'Misha''s'!C77+Sergios!C77+'Moes PG5'!C77+'Papa Johns'!C77+Salad!C77+'Half Moon'!C77+'Athletic Training Table'!C77+'Starbucks BBC'!C77+'Moes BBC'!C77+'Grille Works BBC'!C77+'Subway BBC'!C77+'Market Pavillion'!C77+'Chic Fil A BBC'!C77+Panera!C77+'Heritage Market'!C77</f>
        <v>20259.589194000004</v>
      </c>
      <c r="D77" s="103">
        <f t="shared" si="20"/>
        <v>1.2730431111193541E-3</v>
      </c>
      <c r="E77" s="167">
        <f>'POD Breezeway'!E77+'Express GL'!E77+'Starbucks GL-SBX Truck'!E77+'Miro''s'!E77+'Faculty Club'!E77+'Almazar '!E77+'Burger King'!E77+Bustelo!E77+Chilis!E77+Einstein!E77+Jamba!E77+'Pollo Tropical'!E77+'Subway GC'!E77+'Sushi Maki'!E77+Panda!E77+'Starbucks Mango'!E77+'Taco Bell'!E77+'Chick-fil-A'!E77+Dunkin!E77+'Misha''s'!E77+Sergios!E77+'Moes PG5'!E77+'Papa Johns'!E77+Salad!E77+'Half Moon'!E77+'Athletic Training Table'!E77+'Starbucks BBC'!E77+'Moes BBC'!E77+'Grille Works BBC'!E77+'Subway BBC'!E77+'Market Pavillion'!E77+'Chic Fil A BBC'!E77+Panera!E77+'Heritage Market'!E77</f>
        <v>24706.424600000002</v>
      </c>
      <c r="F77" s="103">
        <f t="shared" si="21"/>
        <v>1.2771754179025426E-3</v>
      </c>
      <c r="G77" s="167">
        <f>'POD Breezeway'!G77+'Express GL'!G77+'Starbucks GL-SBX Truck'!G77+'Miro''s'!G77+'Faculty Club'!G77+'Almazar '!G77+'Burger King'!G77+Bustelo!G77+Chilis!G77+Einstein!G77+Jamba!G77+'Pollo Tropical'!G77+'Subway GC'!G77+'Sushi Maki'!G77+Panda!G77+'Starbucks Mango'!G77+'Taco Bell'!G77+'Chick-fil-A'!G77+Dunkin!G77+'Misha''s'!G77+Sergios!G77+'Moes PG5'!G77+'Papa Johns'!G77+Salad!G77+'Half Moon'!G77+'Athletic Training Table'!G77+'Starbucks BBC'!G77+'Moes BBC'!G77+'Grille Works BBC'!G77+'Subway BBC'!G77+'Market Pavillion'!G77+'Chic Fil A BBC'!G77+Panera!G77+'Heritage Market'!G77</f>
        <v>26085.846591999994</v>
      </c>
      <c r="H77" s="103">
        <f t="shared" si="22"/>
        <v>1.2779368851488409E-3</v>
      </c>
      <c r="I77" s="167">
        <f>'POD Breezeway'!I77+'Express GL'!I77+'Starbucks GL-SBX Truck'!I77+'Miro''s'!I77+'Faculty Club'!I77+'Almazar '!I77+'Burger King'!I77+Bustelo!I77+Chilis!I77+Einstein!I77+Jamba!I77+'Pollo Tropical'!I77+'Subway GC'!I77+'Sushi Maki'!I77+Panda!I77+'Starbucks Mango'!I77+'Taco Bell'!I77+'Chick-fil-A'!I77+Dunkin!I77+'Misha''s'!I77+Sergios!I77+'Moes PG5'!I77+'Papa Johns'!I77+Salad!I77+'Half Moon'!I77+'Athletic Training Table'!I77+'Starbucks BBC'!I77+'Moes BBC'!I77+'Grille Works BBC'!I77+'Subway BBC'!I77+'Market Pavillion'!I77+'Chic Fil A BBC'!I77+Panera!I77+'Heritage Market'!I77</f>
        <v>26472.712833839993</v>
      </c>
      <c r="J77" s="103">
        <f t="shared" si="23"/>
        <v>1.2778264136976934E-3</v>
      </c>
      <c r="K77" s="167">
        <f>'POD Breezeway'!K77+'Express GL'!K77+'Starbucks GL-SBX Truck'!K77+'Miro''s'!K77+'Faculty Club'!K77+'Almazar '!K77+'Burger King'!K77+Bustelo!K77+Chilis!K77+Einstein!K77+Jamba!K77+'Pollo Tropical'!K77+'Subway GC'!K77+'Sushi Maki'!K77+Panda!K77+'Starbucks Mango'!K77+'Taco Bell'!K77+'Chick-fil-A'!K77+Dunkin!K77+'Misha''s'!K77+Sergios!K77+'Moes PG5'!K77+'Papa Johns'!K77+Salad!K77+'Half Moon'!K77+'Athletic Training Table'!K77+'Starbucks BBC'!K77+'Moes BBC'!K77+'Grille Works BBC'!K77+'Subway BBC'!K77+'Market Pavillion'!K77+'Chic Fil A BBC'!K77+Panera!K77+'Heritage Market'!K77</f>
        <v>26864.798413616798</v>
      </c>
      <c r="L77" s="103">
        <f t="shared" si="24"/>
        <v>1.2796520136847136E-3</v>
      </c>
      <c r="M77" s="167">
        <f>'POD Breezeway'!M77+'Express GL'!M77+'Starbucks GL-SBX Truck'!M77+'Miro''s'!M77+'Faculty Club'!M77+'Almazar '!M77+'Burger King'!M77+Bustelo!M77+Chilis!M77+Einstein!M77+Jamba!M77+'Pollo Tropical'!M77+'Subway GC'!M77+'Sushi Maki'!M77+Panda!M77+'Starbucks Mango'!M77+'Taco Bell'!M77+'Chick-fil-A'!M77+Dunkin!M77+'Misha''s'!M77+Sergios!M77+'Moes PG5'!M77+'Papa Johns'!M77+Salad!M77+'Half Moon'!M77+'Athletic Training Table'!M77+'Starbucks BBC'!M77+'Moes BBC'!M77+'Grille Works BBC'!M77+'Subway BBC'!M77+'Market Pavillion'!M77+'Chic Fil A BBC'!M77+Panera!M77+'Heritage Market'!M77</f>
        <v>27264.830872220129</v>
      </c>
      <c r="N77" s="103">
        <f t="shared" si="25"/>
        <v>1.2776047162253517E-3</v>
      </c>
      <c r="O77" s="167">
        <f>'POD Breezeway'!O77+'Express GL'!O77+'Starbucks GL-SBX Truck'!O77+'Miro''s'!O77+'Faculty Club'!O77+'Almazar '!O77+'Burger King'!O77+Bustelo!O77+Chilis!O77+Einstein!O77+Jamba!O77+'Pollo Tropical'!O77+'Subway GC'!O77+'Sushi Maki'!O77+Panda!O77+'Starbucks Mango'!O77+'Taco Bell'!O77+'Chick-fil-A'!O77+Dunkin!O77+'Misha''s'!O77+Sergios!O77+'Moes PG5'!O77+'Papa Johns'!O77+Salad!O77+'Half Moon'!O77+'Athletic Training Table'!O77+'Starbucks BBC'!O77+'Moes BBC'!O77+'Grille Works BBC'!O77+'Subway BBC'!O77+'Market Pavillion'!O77+'Chic Fil A BBC'!O77+Panera!O77+'Heritage Market'!O77</f>
        <v>27670.340513918847</v>
      </c>
      <c r="P77" s="103">
        <f t="shared" si="26"/>
        <v>1.2774935368743278E-3</v>
      </c>
      <c r="Q77" s="167">
        <f>'POD Breezeway'!Q77+'Express GL'!Q77+'Starbucks GL-SBX Truck'!Q77+'Miro''s'!Q77+'Faculty Club'!Q77+'Almazar '!Q77+'Burger King'!Q77+Bustelo!Q77+Chilis!Q77+Einstein!Q77+Jamba!Q77+'Pollo Tropical'!Q77+'Subway GC'!Q77+'Sushi Maki'!Q77+Panda!Q77+'Starbucks Mango'!Q77+'Taco Bell'!Q77+'Chick-fil-A'!Q77+Dunkin!Q77+'Misha''s'!Q77+Sergios!Q77+'Moes PG5'!Q77+'Papa Johns'!Q77+Salad!Q77+'Half Moon'!Q77+'Athletic Training Table'!Q77+'Starbucks BBC'!Q77+'Moes BBC'!Q77+'Grille Works BBC'!Q77+'Subway BBC'!Q77+'Market Pavillion'!Q77+'Chic Fil A BBC'!Q77+Panera!Q77+'Heritage Market'!Q77</f>
        <v>28084.060470984678</v>
      </c>
      <c r="R77" s="103">
        <f t="shared" si="27"/>
        <v>1.2773835398721908E-3</v>
      </c>
      <c r="S77" s="167">
        <f>'POD Breezeway'!S77+'Express GL'!S77+'Starbucks GL-SBX Truck'!S77+'Miro''s'!S77+'Faculty Club'!S77+'Almazar '!S77+'Burger King'!S77+Bustelo!S77+Chilis!S77+Einstein!S77+Jamba!S77+'Pollo Tropical'!S77+'Subway GC'!S77+'Sushi Maki'!S77+Panda!S77+'Starbucks Mango'!S77+'Taco Bell'!S77+'Chick-fil-A'!S77+Dunkin!S77+'Misha''s'!S77+Sergios!S77+'Moes PG5'!S77+'Papa Johns'!S77+Salad!S77+'Half Moon'!S77+'Athletic Training Table'!S77+'Starbucks BBC'!S77+'Moes BBC'!S77+'Grille Works BBC'!S77+'Subway BBC'!S77+'Market Pavillion'!S77+'Chic Fil A BBC'!S77+Panera!S77+'Heritage Market'!S77</f>
        <v>28504.826769919015</v>
      </c>
      <c r="T77" s="103">
        <f t="shared" si="28"/>
        <v>1.2772736889295421E-3</v>
      </c>
      <c r="U77" s="167">
        <f>'POD Breezeway'!U77+'Express GL'!U77+'Starbucks GL-SBX Truck'!U77+'Miro''s'!U77+'Faculty Club'!U77+'Almazar '!U77+'Burger King'!U77+Bustelo!U77+Chilis!U77+Einstein!U77+Jamba!U77+'Pollo Tropical'!U77+'Subway GC'!U77+'Sushi Maki'!U77+Panda!U77+'Starbucks Mango'!U77+'Taco Bell'!U77+'Chick-fil-A'!U77+Dunkin!U77+'Misha''s'!U77+Sergios!U77+'Moes PG5'!U77+'Papa Johns'!U77+Salad!U77+'Half Moon'!U77+'Athletic Training Table'!U77+'Starbucks BBC'!U77+'Moes BBC'!U77+'Grille Works BBC'!U77+'Subway BBC'!U77+'Market Pavillion'!U77+'Chic Fil A BBC'!U77+Panera!U77+'Heritage Market'!U77</f>
        <v>28932.778399324285</v>
      </c>
      <c r="V77" s="103">
        <f t="shared" si="29"/>
        <v>1.2771639973167548E-3</v>
      </c>
    </row>
    <row r="78" spans="1:22" ht="12.75" customHeight="1" x14ac:dyDescent="0.3">
      <c r="A78" s="38" t="s">
        <v>135</v>
      </c>
      <c r="B78" s="50"/>
      <c r="C78" s="167">
        <f>'POD Breezeway'!C78+'Express GL'!C78+'Starbucks GL-SBX Truck'!C78+'Miro''s'!C78+'Faculty Club'!C78+'Almazar '!C78+'Burger King'!C78+Bustelo!C78+Chilis!C78+Einstein!C78+Jamba!C78+'Pollo Tropical'!C78+'Subway GC'!C78+'Sushi Maki'!C78+Panda!C78+'Starbucks Mango'!C78+'Taco Bell'!C78+'Chick-fil-A'!C78+Dunkin!C78+'Misha''s'!C78+Sergios!C78+'Moes PG5'!C78+'Papa Johns'!C78+Salad!C78+'Half Moon'!C78+'Athletic Training Table'!C78+'Starbucks BBC'!C78+'Moes BBC'!C78+'Grille Works BBC'!C78+'Subway BBC'!C78+'Market Pavillion'!C78+'Chic Fil A BBC'!C78+Panera!C78+'Heritage Market'!C78</f>
        <v>311685.98759999999</v>
      </c>
      <c r="D78" s="103">
        <f t="shared" si="20"/>
        <v>1.9585278632605441E-2</v>
      </c>
      <c r="E78" s="167">
        <f>'POD Breezeway'!E78+'Express GL'!E78+'Starbucks GL-SBX Truck'!E78+'Miro''s'!E78+'Faculty Club'!E78+'Almazar '!E78+'Burger King'!E78+Bustelo!E78+Chilis!E78+Einstein!E78+Jamba!E78+'Pollo Tropical'!E78+'Subway GC'!E78+'Sushi Maki'!E78+Panda!E78+'Starbucks Mango'!E78+'Taco Bell'!E78+'Chick-fil-A'!E78+Dunkin!E78+'Misha''s'!E78+Sergios!E78+'Moes PG5'!E78+'Papa Johns'!E78+Salad!E78+'Half Moon'!E78+'Athletic Training Table'!E78+'Starbucks BBC'!E78+'Moes BBC'!E78+'Grille Works BBC'!E78+'Subway BBC'!E78+'Market Pavillion'!E78+'Chic Fil A BBC'!E78+Panera!E78+'Heritage Market'!E78</f>
        <v>380098.84</v>
      </c>
      <c r="F78" s="103">
        <f t="shared" si="21"/>
        <v>1.9648852583116039E-2</v>
      </c>
      <c r="G78" s="167">
        <f>'POD Breezeway'!G78+'Express GL'!G78+'Starbucks GL-SBX Truck'!G78+'Miro''s'!G78+'Faculty Club'!G78+'Almazar '!G78+'Burger King'!G78+Bustelo!G78+Chilis!G78+Einstein!G78+Jamba!G78+'Pollo Tropical'!G78+'Subway GC'!G78+'Sushi Maki'!G78+Panda!G78+'Starbucks Mango'!G78+'Taco Bell'!G78+'Chick-fil-A'!G78+Dunkin!G78+'Misha''s'!G78+Sergios!G78+'Moes PG5'!G78+'Papa Johns'!G78+Salad!G78+'Half Moon'!G78+'Athletic Training Table'!G78+'Starbucks BBC'!G78+'Moes BBC'!G78+'Grille Works BBC'!G78+'Subway BBC'!G78+'Market Pavillion'!G78+'Chic Fil A BBC'!G78+Panera!G78+'Heritage Market'!G78</f>
        <v>401320.71679999999</v>
      </c>
      <c r="H78" s="103">
        <f t="shared" si="22"/>
        <v>1.9660567463828323E-2</v>
      </c>
      <c r="I78" s="167">
        <f>'POD Breezeway'!I78+'Express GL'!I78+'Starbucks GL-SBX Truck'!I78+'Miro''s'!I78+'Faculty Club'!I78+'Almazar '!I78+'Burger King'!I78+Bustelo!I78+Chilis!I78+Einstein!I78+Jamba!I78+'Pollo Tropical'!I78+'Subway GC'!I78+'Sushi Maki'!I78+Panda!I78+'Starbucks Mango'!I78+'Taco Bell'!I78+'Chick-fil-A'!I78+Dunkin!I78+'Misha''s'!I78+Sergios!I78+'Moes PG5'!I78+'Papa Johns'!I78+Salad!I78+'Half Moon'!I78+'Athletic Training Table'!I78+'Starbucks BBC'!I78+'Moes BBC'!I78+'Grille Works BBC'!I78+'Subway BBC'!I78+'Market Pavillion'!I78+'Chic Fil A BBC'!I78+Panera!I78+'Heritage Market'!I78</f>
        <v>407272.50513599993</v>
      </c>
      <c r="J78" s="103">
        <f t="shared" si="23"/>
        <v>1.965886790304144E-2</v>
      </c>
      <c r="K78" s="167">
        <f>'POD Breezeway'!K78+'Express GL'!K78+'Starbucks GL-SBX Truck'!K78+'Miro''s'!K78+'Faculty Club'!K78+'Almazar '!K78+'Burger King'!K78+Bustelo!K78+Chilis!K78+Einstein!K78+Jamba!K78+'Pollo Tropical'!K78+'Subway GC'!K78+'Sushi Maki'!K78+Panda!K78+'Starbucks Mango'!K78+'Taco Bell'!K78+'Chick-fil-A'!K78+Dunkin!K78+'Misha''s'!K78+Sergios!K78+'Moes PG5'!K78+'Papa Johns'!K78+Salad!K78+'Half Moon'!K78+'Athletic Training Table'!K78+'Starbucks BBC'!K78+'Moes BBC'!K78+'Grille Works BBC'!K78+'Subway BBC'!K78+'Market Pavillion'!K78+'Chic Fil A BBC'!K78+Panera!K78+'Heritage Market'!K78</f>
        <v>413304.59097871999</v>
      </c>
      <c r="L78" s="103">
        <f t="shared" si="24"/>
        <v>1.96869540566879E-2</v>
      </c>
      <c r="M78" s="167">
        <f>'POD Breezeway'!M78+'Express GL'!M78+'Starbucks GL-SBX Truck'!M78+'Miro''s'!M78+'Faculty Club'!M78+'Almazar '!M78+'Burger King'!M78+Bustelo!M78+Chilis!M78+Einstein!M78+Jamba!M78+'Pollo Tropical'!M78+'Subway GC'!M78+'Sushi Maki'!M78+Panda!M78+'Starbucks Mango'!M78+'Taco Bell'!M78+'Chick-fil-A'!M78+Dunkin!M78+'Misha''s'!M78+Sergios!M78+'Moes PG5'!M78+'Papa Johns'!M78+Salad!M78+'Half Moon'!M78+'Athletic Training Table'!M78+'Starbucks BBC'!M78+'Moes BBC'!M78+'Grille Works BBC'!M78+'Subway BBC'!M78+'Market Pavillion'!M78+'Chic Fil A BBC'!M78+Panera!M78+'Heritage Market'!M78</f>
        <v>419458.93649569439</v>
      </c>
      <c r="N78" s="103">
        <f t="shared" si="25"/>
        <v>1.9655457172697722E-2</v>
      </c>
      <c r="O78" s="167">
        <f>'POD Breezeway'!O78+'Express GL'!O78+'Starbucks GL-SBX Truck'!O78+'Miro''s'!O78+'Faculty Club'!O78+'Almazar '!O78+'Burger King'!O78+Bustelo!O78+Chilis!O78+Einstein!O78+Jamba!O78+'Pollo Tropical'!O78+'Subway GC'!O78+'Sushi Maki'!O78+Panda!O78+'Starbucks Mango'!O78+'Taco Bell'!O78+'Chick-fil-A'!O78+Dunkin!O78+'Misha''s'!O78+Sergios!O78+'Moes PG5'!O78+'Papa Johns'!O78+Salad!O78+'Half Moon'!O78+'Athletic Training Table'!O78+'Starbucks BBC'!O78+'Moes BBC'!O78+'Grille Works BBC'!O78+'Subway BBC'!O78+'Market Pavillion'!O78+'Chic Fil A BBC'!O78+Panera!O78+'Heritage Market'!O78</f>
        <v>425697.5463679824</v>
      </c>
      <c r="P78" s="103">
        <f t="shared" si="26"/>
        <v>1.9653746721143509E-2</v>
      </c>
      <c r="Q78" s="167">
        <f>'POD Breezeway'!Q78+'Express GL'!Q78+'Starbucks GL-SBX Truck'!Q78+'Miro''s'!Q78+'Faculty Club'!Q78+'Almazar '!Q78+'Burger King'!Q78+Bustelo!Q78+Chilis!Q78+Einstein!Q78+Jamba!Q78+'Pollo Tropical'!Q78+'Subway GC'!Q78+'Sushi Maki'!Q78+Panda!Q78+'Starbucks Mango'!Q78+'Taco Bell'!Q78+'Chick-fil-A'!Q78+Dunkin!Q78+'Misha''s'!Q78+Sergios!Q78+'Moes PG5'!Q78+'Papa Johns'!Q78+Salad!Q78+'Half Moon'!Q78+'Athletic Training Table'!Q78+'Starbucks BBC'!Q78+'Moes BBC'!Q78+'Grille Works BBC'!Q78+'Subway BBC'!Q78+'Market Pavillion'!Q78+'Chic Fil A BBC'!Q78+Panera!Q78+'Heritage Market'!Q78</f>
        <v>432062.46878437966</v>
      </c>
      <c r="R78" s="103">
        <f t="shared" si="27"/>
        <v>1.9652054459572167E-2</v>
      </c>
      <c r="S78" s="167">
        <f>'POD Breezeway'!S78+'Express GL'!S78+'Starbucks GL-SBX Truck'!S78+'Miro''s'!S78+'Faculty Club'!S78+'Almazar '!S78+'Burger King'!S78+Bustelo!S78+Chilis!S78+Einstein!S78+Jamba!S78+'Pollo Tropical'!S78+'Subway GC'!S78+'Sushi Maki'!S78+Panda!S78+'Starbucks Mango'!S78+'Taco Bell'!S78+'Chick-fil-A'!S78+Dunkin!S78+'Misha''s'!S78+Sergios!S78+'Moes PG5'!S78+'Papa Johns'!S78+Salad!S78+'Half Moon'!S78+'Athletic Training Table'!S78+'Starbucks BBC'!S78+'Moes BBC'!S78+'Grille Works BBC'!S78+'Subway BBC'!S78+'Market Pavillion'!S78+'Chic Fil A BBC'!S78+Panera!S78+'Heritage Market'!S78</f>
        <v>438535.79646029259</v>
      </c>
      <c r="T78" s="103">
        <f t="shared" si="28"/>
        <v>1.9650364445069884E-2</v>
      </c>
      <c r="U78" s="167">
        <f>'POD Breezeway'!U78+'Express GL'!U78+'Starbucks GL-SBX Truck'!U78+'Miro''s'!U78+'Faculty Club'!U78+'Almazar '!U78+'Burger King'!U78+Bustelo!U78+Chilis!U78+Einstein!U78+Jamba!U78+'Pollo Tropical'!U78+'Subway GC'!U78+'Sushi Maki'!U78+Panda!U78+'Starbucks Mango'!U78+'Taco Bell'!U78+'Chick-fil-A'!U78+Dunkin!U78+'Misha''s'!U78+Sergios!U78+'Moes PG5'!U78+'Papa Johns'!U78+Salad!U78+'Half Moon'!U78+'Athletic Training Table'!U78+'Starbucks BBC'!U78+'Moes BBC'!U78+'Grille Works BBC'!U78+'Subway BBC'!U78+'Market Pavillion'!U78+'Chic Fil A BBC'!U78+Panera!U78+'Heritage Market'!U78</f>
        <v>445119.66768191225</v>
      </c>
      <c r="V78" s="103">
        <f t="shared" si="29"/>
        <v>1.9648676881796237E-2</v>
      </c>
    </row>
    <row r="79" spans="1:22" ht="12.75" customHeight="1" x14ac:dyDescent="0.3">
      <c r="A79" s="38" t="s">
        <v>100</v>
      </c>
      <c r="B79" s="50"/>
      <c r="C79" s="167">
        <f>'POD Breezeway'!C79+'Express GL'!C79+'Starbucks GL-SBX Truck'!C79+'Miro''s'!C79+'Faculty Club'!C79+'Almazar '!C79+'Burger King'!C79+Bustelo!C79+Chilis!C79+Einstein!C79+Jamba!C79+'Pollo Tropical'!C79+'Subway GC'!C79+'Sushi Maki'!C79+Panda!C79+'Starbucks Mango'!C79+'Taco Bell'!C79+'Chick-fil-A'!C79+Dunkin!C79+'Misha''s'!C79+Sergios!C79+'Moes PG5'!C79+'Papa Johns'!C79+Salad!C79+'Half Moon'!C79+'Athletic Training Table'!C79+'Starbucks BBC'!C79+'Moes BBC'!C79+'Grille Works BBC'!C79+'Subway BBC'!C79+'Market Pavillion'!C79+'Chic Fil A BBC'!C79+Panera!C79+'Heritage Market'!C79</f>
        <v>0</v>
      </c>
      <c r="D79" s="103">
        <f t="shared" si="20"/>
        <v>0</v>
      </c>
      <c r="E79" s="167">
        <f>'POD Breezeway'!E79+'Express GL'!E79+'Starbucks GL-SBX Truck'!E79+'Miro''s'!E79+'Faculty Club'!E79+'Almazar '!E79+'Burger King'!E79+Bustelo!E79+Chilis!E79+Einstein!E79+Jamba!E79+'Pollo Tropical'!E79+'Subway GC'!E79+'Sushi Maki'!E79+Panda!E79+'Starbucks Mango'!E79+'Taco Bell'!E79+'Chick-fil-A'!E79+Dunkin!E79+'Misha''s'!E79+Sergios!E79+'Moes PG5'!E79+'Papa Johns'!E79+Salad!E79+'Half Moon'!E79+'Athletic Training Table'!E79+'Starbucks BBC'!E79+'Moes BBC'!E79+'Grille Works BBC'!E79+'Subway BBC'!E79+'Market Pavillion'!E79+'Chic Fil A BBC'!E79+Panera!E79+'Heritage Market'!E79</f>
        <v>0</v>
      </c>
      <c r="F79" s="103">
        <f t="shared" si="21"/>
        <v>0</v>
      </c>
      <c r="G79" s="167">
        <f>'POD Breezeway'!G79+'Express GL'!G79+'Starbucks GL-SBX Truck'!G79+'Miro''s'!G79+'Faculty Club'!G79+'Almazar '!G79+'Burger King'!G79+Bustelo!G79+Chilis!G79+Einstein!G79+Jamba!G79+'Pollo Tropical'!G79+'Subway GC'!G79+'Sushi Maki'!G79+Panda!G79+'Starbucks Mango'!G79+'Taco Bell'!G79+'Chick-fil-A'!G79+Dunkin!G79+'Misha''s'!G79+Sergios!G79+'Moes PG5'!G79+'Papa Johns'!G79+Salad!G79+'Half Moon'!G79+'Athletic Training Table'!G79+'Starbucks BBC'!G79+'Moes BBC'!G79+'Grille Works BBC'!G79+'Subway BBC'!G79+'Market Pavillion'!G79+'Chic Fil A BBC'!G79+Panera!G79+'Heritage Market'!G79</f>
        <v>0</v>
      </c>
      <c r="H79" s="103">
        <f t="shared" si="22"/>
        <v>0</v>
      </c>
      <c r="I79" s="167">
        <f>'POD Breezeway'!I79+'Express GL'!I79+'Starbucks GL-SBX Truck'!I79+'Miro''s'!I79+'Faculty Club'!I79+'Almazar '!I79+'Burger King'!I79+Bustelo!I79+Chilis!I79+Einstein!I79+Jamba!I79+'Pollo Tropical'!I79+'Subway GC'!I79+'Sushi Maki'!I79+Panda!I79+'Starbucks Mango'!I79+'Taco Bell'!I79+'Chick-fil-A'!I79+Dunkin!I79+'Misha''s'!I79+Sergios!I79+'Moes PG5'!I79+'Papa Johns'!I79+Salad!I79+'Half Moon'!I79+'Athletic Training Table'!I79+'Starbucks BBC'!I79+'Moes BBC'!I79+'Grille Works BBC'!I79+'Subway BBC'!I79+'Market Pavillion'!I79+'Chic Fil A BBC'!I79+Panera!I79+'Heritage Market'!I79</f>
        <v>0</v>
      </c>
      <c r="J79" s="103">
        <f t="shared" si="23"/>
        <v>0</v>
      </c>
      <c r="K79" s="167">
        <f>'POD Breezeway'!K79+'Express GL'!K79+'Starbucks GL-SBX Truck'!K79+'Miro''s'!K79+'Faculty Club'!K79+'Almazar '!K79+'Burger King'!K79+Bustelo!K79+Chilis!K79+Einstein!K79+Jamba!K79+'Pollo Tropical'!K79+'Subway GC'!K79+'Sushi Maki'!K79+Panda!K79+'Starbucks Mango'!K79+'Taco Bell'!K79+'Chick-fil-A'!K79+Dunkin!K79+'Misha''s'!K79+Sergios!K79+'Moes PG5'!K79+'Papa Johns'!K79+Salad!K79+'Half Moon'!K79+'Athletic Training Table'!K79+'Starbucks BBC'!K79+'Moes BBC'!K79+'Grille Works BBC'!K79+'Subway BBC'!K79+'Market Pavillion'!K79+'Chic Fil A BBC'!K79+Panera!K79+'Heritage Market'!K79</f>
        <v>0</v>
      </c>
      <c r="L79" s="103">
        <f t="shared" si="24"/>
        <v>0</v>
      </c>
      <c r="M79" s="167">
        <f>'POD Breezeway'!M79+'Express GL'!M79+'Starbucks GL-SBX Truck'!M79+'Miro''s'!M79+'Faculty Club'!M79+'Almazar '!M79+'Burger King'!M79+Bustelo!M79+Chilis!M79+Einstein!M79+Jamba!M79+'Pollo Tropical'!M79+'Subway GC'!M79+'Sushi Maki'!M79+Panda!M79+'Starbucks Mango'!M79+'Taco Bell'!M79+'Chick-fil-A'!M79+Dunkin!M79+'Misha''s'!M79+Sergios!M79+'Moes PG5'!M79+'Papa Johns'!M79+Salad!M79+'Half Moon'!M79+'Athletic Training Table'!M79+'Starbucks BBC'!M79+'Moes BBC'!M79+'Grille Works BBC'!M79+'Subway BBC'!M79+'Market Pavillion'!M79+'Chic Fil A BBC'!M79+Panera!M79+'Heritage Market'!M79</f>
        <v>0</v>
      </c>
      <c r="N79" s="103">
        <f t="shared" si="25"/>
        <v>0</v>
      </c>
      <c r="O79" s="167">
        <f>'POD Breezeway'!O79+'Express GL'!O79+'Starbucks GL-SBX Truck'!O79+'Miro''s'!O79+'Faculty Club'!O79+'Almazar '!O79+'Burger King'!O79+Bustelo!O79+Chilis!O79+Einstein!O79+Jamba!O79+'Pollo Tropical'!O79+'Subway GC'!O79+'Sushi Maki'!O79+Panda!O79+'Starbucks Mango'!O79+'Taco Bell'!O79+'Chick-fil-A'!O79+Dunkin!O79+'Misha''s'!O79+Sergios!O79+'Moes PG5'!O79+'Papa Johns'!O79+Salad!O79+'Half Moon'!O79+'Athletic Training Table'!O79+'Starbucks BBC'!O79+'Moes BBC'!O79+'Grille Works BBC'!O79+'Subway BBC'!O79+'Market Pavillion'!O79+'Chic Fil A BBC'!O79+Panera!O79+'Heritage Market'!O79</f>
        <v>0</v>
      </c>
      <c r="P79" s="103">
        <f t="shared" si="26"/>
        <v>0</v>
      </c>
      <c r="Q79" s="167">
        <f>'POD Breezeway'!Q79+'Express GL'!Q79+'Starbucks GL-SBX Truck'!Q79+'Miro''s'!Q79+'Faculty Club'!Q79+'Almazar '!Q79+'Burger King'!Q79+Bustelo!Q79+Chilis!Q79+Einstein!Q79+Jamba!Q79+'Pollo Tropical'!Q79+'Subway GC'!Q79+'Sushi Maki'!Q79+Panda!Q79+'Starbucks Mango'!Q79+'Taco Bell'!Q79+'Chick-fil-A'!Q79+Dunkin!Q79+'Misha''s'!Q79+Sergios!Q79+'Moes PG5'!Q79+'Papa Johns'!Q79+Salad!Q79+'Half Moon'!Q79+'Athletic Training Table'!Q79+'Starbucks BBC'!Q79+'Moes BBC'!Q79+'Grille Works BBC'!Q79+'Subway BBC'!Q79+'Market Pavillion'!Q79+'Chic Fil A BBC'!Q79+Panera!Q79+'Heritage Market'!Q79</f>
        <v>0</v>
      </c>
      <c r="R79" s="103">
        <f t="shared" si="27"/>
        <v>0</v>
      </c>
      <c r="S79" s="167">
        <f>'POD Breezeway'!S79+'Express GL'!S79+'Starbucks GL-SBX Truck'!S79+'Miro''s'!S79+'Faculty Club'!S79+'Almazar '!S79+'Burger King'!S79+Bustelo!S79+Chilis!S79+Einstein!S79+Jamba!S79+'Pollo Tropical'!S79+'Subway GC'!S79+'Sushi Maki'!S79+Panda!S79+'Starbucks Mango'!S79+'Taco Bell'!S79+'Chick-fil-A'!S79+Dunkin!S79+'Misha''s'!S79+Sergios!S79+'Moes PG5'!S79+'Papa Johns'!S79+Salad!S79+'Half Moon'!S79+'Athletic Training Table'!S79+'Starbucks BBC'!S79+'Moes BBC'!S79+'Grille Works BBC'!S79+'Subway BBC'!S79+'Market Pavillion'!S79+'Chic Fil A BBC'!S79+Panera!S79+'Heritage Market'!S79</f>
        <v>0</v>
      </c>
      <c r="T79" s="103">
        <f t="shared" si="28"/>
        <v>0</v>
      </c>
      <c r="U79" s="167">
        <f>'POD Breezeway'!U79+'Express GL'!U79+'Starbucks GL-SBX Truck'!U79+'Miro''s'!U79+'Faculty Club'!U79+'Almazar '!U79+'Burger King'!U79+Bustelo!U79+Chilis!U79+Einstein!U79+Jamba!U79+'Pollo Tropical'!U79+'Subway GC'!U79+'Sushi Maki'!U79+Panda!U79+'Starbucks Mango'!U79+'Taco Bell'!U79+'Chick-fil-A'!U79+Dunkin!U79+'Misha''s'!U79+Sergios!U79+'Moes PG5'!U79+'Papa Johns'!U79+Salad!U79+'Half Moon'!U79+'Athletic Training Table'!U79+'Starbucks BBC'!U79+'Moes BBC'!U79+'Grille Works BBC'!U79+'Subway BBC'!U79+'Market Pavillion'!U79+'Chic Fil A BBC'!U79+Panera!U79+'Heritage Market'!U79</f>
        <v>0</v>
      </c>
      <c r="V79" s="103">
        <f t="shared" si="29"/>
        <v>0</v>
      </c>
    </row>
    <row r="80" spans="1:22" ht="12.75" customHeight="1" x14ac:dyDescent="0.3">
      <c r="A80" s="38" t="s">
        <v>101</v>
      </c>
      <c r="B80" s="50"/>
      <c r="C80" s="167">
        <f>'POD Breezeway'!C80+'Express GL'!C80+'Starbucks GL-SBX Truck'!C80+'Miro''s'!C80+'Faculty Club'!C80+'Almazar '!C80+'Burger King'!C80+Bustelo!C80+Chilis!C80+Einstein!C80+Jamba!C80+'Pollo Tropical'!C80+'Subway GC'!C80+'Sushi Maki'!C80+Panda!C80+'Starbucks Mango'!C80+'Taco Bell'!C80+'Chick-fil-A'!C80+Dunkin!C80+'Misha''s'!C80+Sergios!C80+'Moes PG5'!C80+'Papa Johns'!C80+Salad!C80+'Half Moon'!C80+'Athletic Training Table'!C80+'Starbucks BBC'!C80+'Moes BBC'!C80+'Grille Works BBC'!C80+'Subway BBC'!C80+'Market Pavillion'!C80+'Chic Fil A BBC'!C80+Panera!C80+'Heritage Market'!C80</f>
        <v>0</v>
      </c>
      <c r="D80" s="103">
        <f t="shared" si="20"/>
        <v>0</v>
      </c>
      <c r="E80" s="167">
        <f>'POD Breezeway'!E80+'Express GL'!E80+'Starbucks GL-SBX Truck'!E80+'Miro''s'!E80+'Faculty Club'!E80+'Almazar '!E80+'Burger King'!E80+Bustelo!E80+Chilis!E80+Einstein!E80+Jamba!E80+'Pollo Tropical'!E80+'Subway GC'!E80+'Sushi Maki'!E80+Panda!E80+'Starbucks Mango'!E80+'Taco Bell'!E80+'Chick-fil-A'!E80+Dunkin!E80+'Misha''s'!E80+Sergios!E80+'Moes PG5'!E80+'Papa Johns'!E80+Salad!E80+'Half Moon'!E80+'Athletic Training Table'!E80+'Starbucks BBC'!E80+'Moes BBC'!E80+'Grille Works BBC'!E80+'Subway BBC'!E80+'Market Pavillion'!E80+'Chic Fil A BBC'!E80+Panera!E80+'Heritage Market'!E80</f>
        <v>0</v>
      </c>
      <c r="F80" s="103">
        <f t="shared" si="21"/>
        <v>0</v>
      </c>
      <c r="G80" s="167">
        <f>'POD Breezeway'!G80+'Express GL'!G80+'Starbucks GL-SBX Truck'!G80+'Miro''s'!G80+'Faculty Club'!G80+'Almazar '!G80+'Burger King'!G80+Bustelo!G80+Chilis!G80+Einstein!G80+Jamba!G80+'Pollo Tropical'!G80+'Subway GC'!G80+'Sushi Maki'!G80+Panda!G80+'Starbucks Mango'!G80+'Taco Bell'!G80+'Chick-fil-A'!G80+Dunkin!G80+'Misha''s'!G80+Sergios!G80+'Moes PG5'!G80+'Papa Johns'!G80+Salad!G80+'Half Moon'!G80+'Athletic Training Table'!G80+'Starbucks BBC'!G80+'Moes BBC'!G80+'Grille Works BBC'!G80+'Subway BBC'!G80+'Market Pavillion'!G80+'Chic Fil A BBC'!G80+Panera!G80+'Heritage Market'!G80</f>
        <v>0</v>
      </c>
      <c r="H80" s="103">
        <f t="shared" si="22"/>
        <v>0</v>
      </c>
      <c r="I80" s="167">
        <f>'POD Breezeway'!I80+'Express GL'!I80+'Starbucks GL-SBX Truck'!I80+'Miro''s'!I80+'Faculty Club'!I80+'Almazar '!I80+'Burger King'!I80+Bustelo!I80+Chilis!I80+Einstein!I80+Jamba!I80+'Pollo Tropical'!I80+'Subway GC'!I80+'Sushi Maki'!I80+Panda!I80+'Starbucks Mango'!I80+'Taco Bell'!I80+'Chick-fil-A'!I80+Dunkin!I80+'Misha''s'!I80+Sergios!I80+'Moes PG5'!I80+'Papa Johns'!I80+Salad!I80+'Half Moon'!I80+'Athletic Training Table'!I80+'Starbucks BBC'!I80+'Moes BBC'!I80+'Grille Works BBC'!I80+'Subway BBC'!I80+'Market Pavillion'!I80+'Chic Fil A BBC'!I80+Panera!I80+'Heritage Market'!I80</f>
        <v>0</v>
      </c>
      <c r="J80" s="103">
        <f t="shared" si="23"/>
        <v>0</v>
      </c>
      <c r="K80" s="167">
        <f>'POD Breezeway'!K80+'Express GL'!K80+'Starbucks GL-SBX Truck'!K80+'Miro''s'!K80+'Faculty Club'!K80+'Almazar '!K80+'Burger King'!K80+Bustelo!K80+Chilis!K80+Einstein!K80+Jamba!K80+'Pollo Tropical'!K80+'Subway GC'!K80+'Sushi Maki'!K80+Panda!K80+'Starbucks Mango'!K80+'Taco Bell'!K80+'Chick-fil-A'!K80+Dunkin!K80+'Misha''s'!K80+Sergios!K80+'Moes PG5'!K80+'Papa Johns'!K80+Salad!K80+'Half Moon'!K80+'Athletic Training Table'!K80+'Starbucks BBC'!K80+'Moes BBC'!K80+'Grille Works BBC'!K80+'Subway BBC'!K80+'Market Pavillion'!K80+'Chic Fil A BBC'!K80+Panera!K80+'Heritage Market'!K80</f>
        <v>0</v>
      </c>
      <c r="L80" s="103">
        <f t="shared" si="24"/>
        <v>0</v>
      </c>
      <c r="M80" s="167">
        <f>'POD Breezeway'!M80+'Express GL'!M80+'Starbucks GL-SBX Truck'!M80+'Miro''s'!M80+'Faculty Club'!M80+'Almazar '!M80+'Burger King'!M80+Bustelo!M80+Chilis!M80+Einstein!M80+Jamba!M80+'Pollo Tropical'!M80+'Subway GC'!M80+'Sushi Maki'!M80+Panda!M80+'Starbucks Mango'!M80+'Taco Bell'!M80+'Chick-fil-A'!M80+Dunkin!M80+'Misha''s'!M80+Sergios!M80+'Moes PG5'!M80+'Papa Johns'!M80+Salad!M80+'Half Moon'!M80+'Athletic Training Table'!M80+'Starbucks BBC'!M80+'Moes BBC'!M80+'Grille Works BBC'!M80+'Subway BBC'!M80+'Market Pavillion'!M80+'Chic Fil A BBC'!M80+Panera!M80+'Heritage Market'!M80</f>
        <v>0</v>
      </c>
      <c r="N80" s="103">
        <f t="shared" si="25"/>
        <v>0</v>
      </c>
      <c r="O80" s="167">
        <f>'POD Breezeway'!O80+'Express GL'!O80+'Starbucks GL-SBX Truck'!O80+'Miro''s'!O80+'Faculty Club'!O80+'Almazar '!O80+'Burger King'!O80+Bustelo!O80+Chilis!O80+Einstein!O80+Jamba!O80+'Pollo Tropical'!O80+'Subway GC'!O80+'Sushi Maki'!O80+Panda!O80+'Starbucks Mango'!O80+'Taco Bell'!O80+'Chick-fil-A'!O80+Dunkin!O80+'Misha''s'!O80+Sergios!O80+'Moes PG5'!O80+'Papa Johns'!O80+Salad!O80+'Half Moon'!O80+'Athletic Training Table'!O80+'Starbucks BBC'!O80+'Moes BBC'!O80+'Grille Works BBC'!O80+'Subway BBC'!O80+'Market Pavillion'!O80+'Chic Fil A BBC'!O80+Panera!O80+'Heritage Market'!O80</f>
        <v>0</v>
      </c>
      <c r="P80" s="103">
        <f t="shared" si="26"/>
        <v>0</v>
      </c>
      <c r="Q80" s="167">
        <f>'POD Breezeway'!Q80+'Express GL'!Q80+'Starbucks GL-SBX Truck'!Q80+'Miro''s'!Q80+'Faculty Club'!Q80+'Almazar '!Q80+'Burger King'!Q80+Bustelo!Q80+Chilis!Q80+Einstein!Q80+Jamba!Q80+'Pollo Tropical'!Q80+'Subway GC'!Q80+'Sushi Maki'!Q80+Panda!Q80+'Starbucks Mango'!Q80+'Taco Bell'!Q80+'Chick-fil-A'!Q80+Dunkin!Q80+'Misha''s'!Q80+Sergios!Q80+'Moes PG5'!Q80+'Papa Johns'!Q80+Salad!Q80+'Half Moon'!Q80+'Athletic Training Table'!Q80+'Starbucks BBC'!Q80+'Moes BBC'!Q80+'Grille Works BBC'!Q80+'Subway BBC'!Q80+'Market Pavillion'!Q80+'Chic Fil A BBC'!Q80+Panera!Q80+'Heritage Market'!Q80</f>
        <v>0</v>
      </c>
      <c r="R80" s="103">
        <f t="shared" si="27"/>
        <v>0</v>
      </c>
      <c r="S80" s="167">
        <f>'POD Breezeway'!S80+'Express GL'!S80+'Starbucks GL-SBX Truck'!S80+'Miro''s'!S80+'Faculty Club'!S80+'Almazar '!S80+'Burger King'!S80+Bustelo!S80+Chilis!S80+Einstein!S80+Jamba!S80+'Pollo Tropical'!S80+'Subway GC'!S80+'Sushi Maki'!S80+Panda!S80+'Starbucks Mango'!S80+'Taco Bell'!S80+'Chick-fil-A'!S80+Dunkin!S80+'Misha''s'!S80+Sergios!S80+'Moes PG5'!S80+'Papa Johns'!S80+Salad!S80+'Half Moon'!S80+'Athletic Training Table'!S80+'Starbucks BBC'!S80+'Moes BBC'!S80+'Grille Works BBC'!S80+'Subway BBC'!S80+'Market Pavillion'!S80+'Chic Fil A BBC'!S80+Panera!S80+'Heritage Market'!S80</f>
        <v>0</v>
      </c>
      <c r="T80" s="103">
        <f t="shared" si="28"/>
        <v>0</v>
      </c>
      <c r="U80" s="167">
        <f>'POD Breezeway'!U80+'Express GL'!U80+'Starbucks GL-SBX Truck'!U80+'Miro''s'!U80+'Faculty Club'!U80+'Almazar '!U80+'Burger King'!U80+Bustelo!U80+Chilis!U80+Einstein!U80+Jamba!U80+'Pollo Tropical'!U80+'Subway GC'!U80+'Sushi Maki'!U80+Panda!U80+'Starbucks Mango'!U80+'Taco Bell'!U80+'Chick-fil-A'!U80+Dunkin!U80+'Misha''s'!U80+Sergios!U80+'Moes PG5'!U80+'Papa Johns'!U80+Salad!U80+'Half Moon'!U80+'Athletic Training Table'!U80+'Starbucks BBC'!U80+'Moes BBC'!U80+'Grille Works BBC'!U80+'Subway BBC'!U80+'Market Pavillion'!U80+'Chic Fil A BBC'!U80+Panera!U80+'Heritage Market'!U80</f>
        <v>0</v>
      </c>
      <c r="V80" s="103">
        <f t="shared" si="29"/>
        <v>0</v>
      </c>
    </row>
    <row r="81" spans="1:22" ht="12.75" customHeight="1" x14ac:dyDescent="0.3">
      <c r="A81" s="38" t="s">
        <v>139</v>
      </c>
      <c r="B81" s="50"/>
      <c r="C81" s="167">
        <f>'POD Breezeway'!C81+'Express GL'!C81+'Starbucks GL-SBX Truck'!C81+'Miro''s'!C81+'Faculty Club'!C81+'Almazar '!C81+'Burger King'!C81+Bustelo!C81+Chilis!C81+Einstein!C81+Jamba!C81+'Pollo Tropical'!C81+'Subway GC'!C81+'Sushi Maki'!C81+Panda!C81+'Starbucks Mango'!C81+'Taco Bell'!C81+'Chick-fil-A'!C81+Dunkin!C81+'Misha''s'!C81+Sergios!C81+'Moes PG5'!C81+'Papa Johns'!C81+Salad!C81+'Half Moon'!C81+'Athletic Training Table'!C81+'Starbucks BBC'!C81+'Moes BBC'!C81+'Grille Works BBC'!C81+'Subway BBC'!C81+'Market Pavillion'!C81+'Chic Fil A BBC'!C81+Panera!C81+'Heritage Market'!C81</f>
        <v>0</v>
      </c>
      <c r="D81" s="103">
        <f t="shared" si="20"/>
        <v>0</v>
      </c>
      <c r="E81" s="167">
        <f>'POD Breezeway'!E81+'Express GL'!E81+'Starbucks GL-SBX Truck'!E81+'Miro''s'!E81+'Faculty Club'!E81+'Almazar '!E81+'Burger King'!E81+Bustelo!E81+Chilis!E81+Einstein!E81+Jamba!E81+'Pollo Tropical'!E81+'Subway GC'!E81+'Sushi Maki'!E81+Panda!E81+'Starbucks Mango'!E81+'Taco Bell'!E81+'Chick-fil-A'!E81+Dunkin!E81+'Misha''s'!E81+Sergios!E81+'Moes PG5'!E81+'Papa Johns'!E81+Salad!E81+'Half Moon'!E81+'Athletic Training Table'!E81+'Starbucks BBC'!E81+'Moes BBC'!E81+'Grille Works BBC'!E81+'Subway BBC'!E81+'Market Pavillion'!E81+'Chic Fil A BBC'!E81+Panera!E81+'Heritage Market'!E81</f>
        <v>0</v>
      </c>
      <c r="F81" s="103">
        <f t="shared" si="21"/>
        <v>0</v>
      </c>
      <c r="G81" s="167">
        <f>'POD Breezeway'!G81+'Express GL'!G81+'Starbucks GL-SBX Truck'!G81+'Miro''s'!G81+'Faculty Club'!G81+'Almazar '!G81+'Burger King'!G81+Bustelo!G81+Chilis!G81+Einstein!G81+Jamba!G81+'Pollo Tropical'!G81+'Subway GC'!G81+'Sushi Maki'!G81+Panda!G81+'Starbucks Mango'!G81+'Taco Bell'!G81+'Chick-fil-A'!G81+Dunkin!G81+'Misha''s'!G81+Sergios!G81+'Moes PG5'!G81+'Papa Johns'!G81+Salad!G81+'Half Moon'!G81+'Athletic Training Table'!G81+'Starbucks BBC'!G81+'Moes BBC'!G81+'Grille Works BBC'!G81+'Subway BBC'!G81+'Market Pavillion'!G81+'Chic Fil A BBC'!G81+Panera!G81+'Heritage Market'!G81</f>
        <v>0</v>
      </c>
      <c r="H81" s="103">
        <f t="shared" si="22"/>
        <v>0</v>
      </c>
      <c r="I81" s="167">
        <f>'POD Breezeway'!I81+'Express GL'!I81+'Starbucks GL-SBX Truck'!I81+'Miro''s'!I81+'Faculty Club'!I81+'Almazar '!I81+'Burger King'!I81+Bustelo!I81+Chilis!I81+Einstein!I81+Jamba!I81+'Pollo Tropical'!I81+'Subway GC'!I81+'Sushi Maki'!I81+Panda!I81+'Starbucks Mango'!I81+'Taco Bell'!I81+'Chick-fil-A'!I81+Dunkin!I81+'Misha''s'!I81+Sergios!I81+'Moes PG5'!I81+'Papa Johns'!I81+Salad!I81+'Half Moon'!I81+'Athletic Training Table'!I81+'Starbucks BBC'!I81+'Moes BBC'!I81+'Grille Works BBC'!I81+'Subway BBC'!I81+'Market Pavillion'!I81+'Chic Fil A BBC'!I81+Panera!I81+'Heritage Market'!I81</f>
        <v>0</v>
      </c>
      <c r="J81" s="103">
        <f t="shared" si="23"/>
        <v>0</v>
      </c>
      <c r="K81" s="167">
        <f>'POD Breezeway'!K81+'Express GL'!K81+'Starbucks GL-SBX Truck'!K81+'Miro''s'!K81+'Faculty Club'!K81+'Almazar '!K81+'Burger King'!K81+Bustelo!K81+Chilis!K81+Einstein!K81+Jamba!K81+'Pollo Tropical'!K81+'Subway GC'!K81+'Sushi Maki'!K81+Panda!K81+'Starbucks Mango'!K81+'Taco Bell'!K81+'Chick-fil-A'!K81+Dunkin!K81+'Misha''s'!K81+Sergios!K81+'Moes PG5'!K81+'Papa Johns'!K81+Salad!K81+'Half Moon'!K81+'Athletic Training Table'!K81+'Starbucks BBC'!K81+'Moes BBC'!K81+'Grille Works BBC'!K81+'Subway BBC'!K81+'Market Pavillion'!K81+'Chic Fil A BBC'!K81+Panera!K81+'Heritage Market'!K81</f>
        <v>0</v>
      </c>
      <c r="L81" s="103">
        <f t="shared" si="24"/>
        <v>0</v>
      </c>
      <c r="M81" s="167">
        <f>'POD Breezeway'!M81+'Express GL'!M81+'Starbucks GL-SBX Truck'!M81+'Miro''s'!M81+'Faculty Club'!M81+'Almazar '!M81+'Burger King'!M81+Bustelo!M81+Chilis!M81+Einstein!M81+Jamba!M81+'Pollo Tropical'!M81+'Subway GC'!M81+'Sushi Maki'!M81+Panda!M81+'Starbucks Mango'!M81+'Taco Bell'!M81+'Chick-fil-A'!M81+Dunkin!M81+'Misha''s'!M81+Sergios!M81+'Moes PG5'!M81+'Papa Johns'!M81+Salad!M81+'Half Moon'!M81+'Athletic Training Table'!M81+'Starbucks BBC'!M81+'Moes BBC'!M81+'Grille Works BBC'!M81+'Subway BBC'!M81+'Market Pavillion'!M81+'Chic Fil A BBC'!M81+Panera!M81+'Heritage Market'!M81</f>
        <v>0</v>
      </c>
      <c r="N81" s="103">
        <f t="shared" si="25"/>
        <v>0</v>
      </c>
      <c r="O81" s="167">
        <f>'POD Breezeway'!O81+'Express GL'!O81+'Starbucks GL-SBX Truck'!O81+'Miro''s'!O81+'Faculty Club'!O81+'Almazar '!O81+'Burger King'!O81+Bustelo!O81+Chilis!O81+Einstein!O81+Jamba!O81+'Pollo Tropical'!O81+'Subway GC'!O81+'Sushi Maki'!O81+Panda!O81+'Starbucks Mango'!O81+'Taco Bell'!O81+'Chick-fil-A'!O81+Dunkin!O81+'Misha''s'!O81+Sergios!O81+'Moes PG5'!O81+'Papa Johns'!O81+Salad!O81+'Half Moon'!O81+'Athletic Training Table'!O81+'Starbucks BBC'!O81+'Moes BBC'!O81+'Grille Works BBC'!O81+'Subway BBC'!O81+'Market Pavillion'!O81+'Chic Fil A BBC'!O81+Panera!O81+'Heritage Market'!O81</f>
        <v>0</v>
      </c>
      <c r="P81" s="103">
        <f t="shared" si="26"/>
        <v>0</v>
      </c>
      <c r="Q81" s="167">
        <f>'POD Breezeway'!Q81+'Express GL'!Q81+'Starbucks GL-SBX Truck'!Q81+'Miro''s'!Q81+'Faculty Club'!Q81+'Almazar '!Q81+'Burger King'!Q81+Bustelo!Q81+Chilis!Q81+Einstein!Q81+Jamba!Q81+'Pollo Tropical'!Q81+'Subway GC'!Q81+'Sushi Maki'!Q81+Panda!Q81+'Starbucks Mango'!Q81+'Taco Bell'!Q81+'Chick-fil-A'!Q81+Dunkin!Q81+'Misha''s'!Q81+Sergios!Q81+'Moes PG5'!Q81+'Papa Johns'!Q81+Salad!Q81+'Half Moon'!Q81+'Athletic Training Table'!Q81+'Starbucks BBC'!Q81+'Moes BBC'!Q81+'Grille Works BBC'!Q81+'Subway BBC'!Q81+'Market Pavillion'!Q81+'Chic Fil A BBC'!Q81+Panera!Q81+'Heritage Market'!Q81</f>
        <v>0</v>
      </c>
      <c r="R81" s="103">
        <f t="shared" si="27"/>
        <v>0</v>
      </c>
      <c r="S81" s="167">
        <f>'POD Breezeway'!S81+'Express GL'!S81+'Starbucks GL-SBX Truck'!S81+'Miro''s'!S81+'Faculty Club'!S81+'Almazar '!S81+'Burger King'!S81+Bustelo!S81+Chilis!S81+Einstein!S81+Jamba!S81+'Pollo Tropical'!S81+'Subway GC'!S81+'Sushi Maki'!S81+Panda!S81+'Starbucks Mango'!S81+'Taco Bell'!S81+'Chick-fil-A'!S81+Dunkin!S81+'Misha''s'!S81+Sergios!S81+'Moes PG5'!S81+'Papa Johns'!S81+Salad!S81+'Half Moon'!S81+'Athletic Training Table'!S81+'Starbucks BBC'!S81+'Moes BBC'!S81+'Grille Works BBC'!S81+'Subway BBC'!S81+'Market Pavillion'!S81+'Chic Fil A BBC'!S81+Panera!S81+'Heritage Market'!S81</f>
        <v>0</v>
      </c>
      <c r="T81" s="103">
        <f t="shared" si="28"/>
        <v>0</v>
      </c>
      <c r="U81" s="167">
        <f>'POD Breezeway'!U81+'Express GL'!U81+'Starbucks GL-SBX Truck'!U81+'Miro''s'!U81+'Faculty Club'!U81+'Almazar '!U81+'Burger King'!U81+Bustelo!U81+Chilis!U81+Einstein!U81+Jamba!U81+'Pollo Tropical'!U81+'Subway GC'!U81+'Sushi Maki'!U81+Panda!U81+'Starbucks Mango'!U81+'Taco Bell'!U81+'Chick-fil-A'!U81+Dunkin!U81+'Misha''s'!U81+Sergios!U81+'Moes PG5'!U81+'Papa Johns'!U81+Salad!U81+'Half Moon'!U81+'Athletic Training Table'!U81+'Starbucks BBC'!U81+'Moes BBC'!U81+'Grille Works BBC'!U81+'Subway BBC'!U81+'Market Pavillion'!U81+'Chic Fil A BBC'!U81+Panera!U81+'Heritage Market'!U81</f>
        <v>0</v>
      </c>
      <c r="V81" s="103">
        <f t="shared" si="29"/>
        <v>0</v>
      </c>
    </row>
    <row r="82" spans="1:22" ht="12.75" customHeight="1" x14ac:dyDescent="0.3">
      <c r="A82" s="38" t="s">
        <v>155</v>
      </c>
      <c r="B82" s="50"/>
      <c r="C82" s="167">
        <f>'POD Breezeway'!C82+'Express GL'!C82+'Starbucks GL-SBX Truck'!C82+'Miro''s'!C82+'Faculty Club'!C82+'Almazar '!C82+'Burger King'!C82+Bustelo!C82+Chilis!C82+Einstein!C82+Jamba!C82+'Pollo Tropical'!C82+'Subway GC'!C82+'Sushi Maki'!C82+Panda!C82+'Starbucks Mango'!C82+'Taco Bell'!C82+'Chick-fil-A'!C82+Dunkin!C82+'Misha''s'!C82+Sergios!C82+'Moes PG5'!C82+'Papa Johns'!C82+Salad!C82+'Half Moon'!C82+'Athletic Training Table'!C82+'Starbucks BBC'!C82+'Moes BBC'!C82+'Grille Works BBC'!C82+'Subway BBC'!C82+'Market Pavillion'!C82+'Chic Fil A BBC'!C82+Panera!C82+'Heritage Market'!C82</f>
        <v>0</v>
      </c>
      <c r="D82" s="103">
        <f t="shared" si="20"/>
        <v>0</v>
      </c>
      <c r="E82" s="167">
        <f>'POD Breezeway'!E82+'Express GL'!E82+'Starbucks GL-SBX Truck'!E82+'Miro''s'!E82+'Faculty Club'!E82+'Almazar '!E82+'Burger King'!E82+Bustelo!E82+Chilis!E82+Einstein!E82+Jamba!E82+'Pollo Tropical'!E82+'Subway GC'!E82+'Sushi Maki'!E82+Panda!E82+'Starbucks Mango'!E82+'Taco Bell'!E82+'Chick-fil-A'!E82+Dunkin!E82+'Misha''s'!E82+Sergios!E82+'Moes PG5'!E82+'Papa Johns'!E82+Salad!E82+'Half Moon'!E82+'Athletic Training Table'!E82+'Starbucks BBC'!E82+'Moes BBC'!E82+'Grille Works BBC'!E82+'Subway BBC'!E82+'Market Pavillion'!E82+'Chic Fil A BBC'!E82+Panera!E82+'Heritage Market'!E82</f>
        <v>0</v>
      </c>
      <c r="F82" s="103">
        <f t="shared" si="21"/>
        <v>0</v>
      </c>
      <c r="G82" s="167">
        <f>'POD Breezeway'!G82+'Express GL'!G82+'Starbucks GL-SBX Truck'!G82+'Miro''s'!G82+'Faculty Club'!G82+'Almazar '!G82+'Burger King'!G82+Bustelo!G82+Chilis!G82+Einstein!G82+Jamba!G82+'Pollo Tropical'!G82+'Subway GC'!G82+'Sushi Maki'!G82+Panda!G82+'Starbucks Mango'!G82+'Taco Bell'!G82+'Chick-fil-A'!G82+Dunkin!G82+'Misha''s'!G82+Sergios!G82+'Moes PG5'!G82+'Papa Johns'!G82+Salad!G82+'Half Moon'!G82+'Athletic Training Table'!G82+'Starbucks BBC'!G82+'Moes BBC'!G82+'Grille Works BBC'!G82+'Subway BBC'!G82+'Market Pavillion'!G82+'Chic Fil A BBC'!G82+Panera!G82+'Heritage Market'!G82</f>
        <v>0</v>
      </c>
      <c r="H82" s="103">
        <f t="shared" si="22"/>
        <v>0</v>
      </c>
      <c r="I82" s="167">
        <f>'POD Breezeway'!I82+'Express GL'!I82+'Starbucks GL-SBX Truck'!I82+'Miro''s'!I82+'Faculty Club'!I82+'Almazar '!I82+'Burger King'!I82+Bustelo!I82+Chilis!I82+Einstein!I82+Jamba!I82+'Pollo Tropical'!I82+'Subway GC'!I82+'Sushi Maki'!I82+Panda!I82+'Starbucks Mango'!I82+'Taco Bell'!I82+'Chick-fil-A'!I82+Dunkin!I82+'Misha''s'!I82+Sergios!I82+'Moes PG5'!I82+'Papa Johns'!I82+Salad!I82+'Half Moon'!I82+'Athletic Training Table'!I82+'Starbucks BBC'!I82+'Moes BBC'!I82+'Grille Works BBC'!I82+'Subway BBC'!I82+'Market Pavillion'!I82+'Chic Fil A BBC'!I82+Panera!I82+'Heritage Market'!I82</f>
        <v>0</v>
      </c>
      <c r="J82" s="103">
        <f t="shared" si="23"/>
        <v>0</v>
      </c>
      <c r="K82" s="167">
        <f>'POD Breezeway'!K82+'Express GL'!K82+'Starbucks GL-SBX Truck'!K82+'Miro''s'!K82+'Faculty Club'!K82+'Almazar '!K82+'Burger King'!K82+Bustelo!K82+Chilis!K82+Einstein!K82+Jamba!K82+'Pollo Tropical'!K82+'Subway GC'!K82+'Sushi Maki'!K82+Panda!K82+'Starbucks Mango'!K82+'Taco Bell'!K82+'Chick-fil-A'!K82+Dunkin!K82+'Misha''s'!K82+Sergios!K82+'Moes PG5'!K82+'Papa Johns'!K82+Salad!K82+'Half Moon'!K82+'Athletic Training Table'!K82+'Starbucks BBC'!K82+'Moes BBC'!K82+'Grille Works BBC'!K82+'Subway BBC'!K82+'Market Pavillion'!K82+'Chic Fil A BBC'!K82+Panera!K82+'Heritage Market'!K82</f>
        <v>0</v>
      </c>
      <c r="L82" s="103">
        <f t="shared" si="24"/>
        <v>0</v>
      </c>
      <c r="M82" s="167">
        <f>'POD Breezeway'!M82+'Express GL'!M82+'Starbucks GL-SBX Truck'!M82+'Miro''s'!M82+'Faculty Club'!M82+'Almazar '!M82+'Burger King'!M82+Bustelo!M82+Chilis!M82+Einstein!M82+Jamba!M82+'Pollo Tropical'!M82+'Subway GC'!M82+'Sushi Maki'!M82+Panda!M82+'Starbucks Mango'!M82+'Taco Bell'!M82+'Chick-fil-A'!M82+Dunkin!M82+'Misha''s'!M82+Sergios!M82+'Moes PG5'!M82+'Papa Johns'!M82+Salad!M82+'Half Moon'!M82+'Athletic Training Table'!M82+'Starbucks BBC'!M82+'Moes BBC'!M82+'Grille Works BBC'!M82+'Subway BBC'!M82+'Market Pavillion'!M82+'Chic Fil A BBC'!M82+Panera!M82+'Heritage Market'!M82</f>
        <v>0</v>
      </c>
      <c r="N82" s="103">
        <f t="shared" si="25"/>
        <v>0</v>
      </c>
      <c r="O82" s="167">
        <f>'POD Breezeway'!O82+'Express GL'!O82+'Starbucks GL-SBX Truck'!O82+'Miro''s'!O82+'Faculty Club'!O82+'Almazar '!O82+'Burger King'!O82+Bustelo!O82+Chilis!O82+Einstein!O82+Jamba!O82+'Pollo Tropical'!O82+'Subway GC'!O82+'Sushi Maki'!O82+Panda!O82+'Starbucks Mango'!O82+'Taco Bell'!O82+'Chick-fil-A'!O82+Dunkin!O82+'Misha''s'!O82+Sergios!O82+'Moes PG5'!O82+'Papa Johns'!O82+Salad!O82+'Half Moon'!O82+'Athletic Training Table'!O82+'Starbucks BBC'!O82+'Moes BBC'!O82+'Grille Works BBC'!O82+'Subway BBC'!O82+'Market Pavillion'!O82+'Chic Fil A BBC'!O82+Panera!O82+'Heritage Market'!O82</f>
        <v>0</v>
      </c>
      <c r="P82" s="103">
        <f t="shared" si="26"/>
        <v>0</v>
      </c>
      <c r="Q82" s="167">
        <f>'POD Breezeway'!Q82+'Express GL'!Q82+'Starbucks GL-SBX Truck'!Q82+'Miro''s'!Q82+'Faculty Club'!Q82+'Almazar '!Q82+'Burger King'!Q82+Bustelo!Q82+Chilis!Q82+Einstein!Q82+Jamba!Q82+'Pollo Tropical'!Q82+'Subway GC'!Q82+'Sushi Maki'!Q82+Panda!Q82+'Starbucks Mango'!Q82+'Taco Bell'!Q82+'Chick-fil-A'!Q82+Dunkin!Q82+'Misha''s'!Q82+Sergios!Q82+'Moes PG5'!Q82+'Papa Johns'!Q82+Salad!Q82+'Half Moon'!Q82+'Athletic Training Table'!Q82+'Starbucks BBC'!Q82+'Moes BBC'!Q82+'Grille Works BBC'!Q82+'Subway BBC'!Q82+'Market Pavillion'!Q82+'Chic Fil A BBC'!Q82+Panera!Q82+'Heritage Market'!Q82</f>
        <v>0</v>
      </c>
      <c r="R82" s="103">
        <f t="shared" si="27"/>
        <v>0</v>
      </c>
      <c r="S82" s="167">
        <f>'POD Breezeway'!S82+'Express GL'!S82+'Starbucks GL-SBX Truck'!S82+'Miro''s'!S82+'Faculty Club'!S82+'Almazar '!S82+'Burger King'!S82+Bustelo!S82+Chilis!S82+Einstein!S82+Jamba!S82+'Pollo Tropical'!S82+'Subway GC'!S82+'Sushi Maki'!S82+Panda!S82+'Starbucks Mango'!S82+'Taco Bell'!S82+'Chick-fil-A'!S82+Dunkin!S82+'Misha''s'!S82+Sergios!S82+'Moes PG5'!S82+'Papa Johns'!S82+Salad!S82+'Half Moon'!S82+'Athletic Training Table'!S82+'Starbucks BBC'!S82+'Moes BBC'!S82+'Grille Works BBC'!S82+'Subway BBC'!S82+'Market Pavillion'!S82+'Chic Fil A BBC'!S82+Panera!S82+'Heritage Market'!S82</f>
        <v>0</v>
      </c>
      <c r="T82" s="103">
        <f t="shared" si="28"/>
        <v>0</v>
      </c>
      <c r="U82" s="167">
        <f>'POD Breezeway'!U82+'Express GL'!U82+'Starbucks GL-SBX Truck'!U82+'Miro''s'!U82+'Faculty Club'!U82+'Almazar '!U82+'Burger King'!U82+Bustelo!U82+Chilis!U82+Einstein!U82+Jamba!U82+'Pollo Tropical'!U82+'Subway GC'!U82+'Sushi Maki'!U82+Panda!U82+'Starbucks Mango'!U82+'Taco Bell'!U82+'Chick-fil-A'!U82+Dunkin!U82+'Misha''s'!U82+Sergios!U82+'Moes PG5'!U82+'Papa Johns'!U82+Salad!U82+'Half Moon'!U82+'Athletic Training Table'!U82+'Starbucks BBC'!U82+'Moes BBC'!U82+'Grille Works BBC'!U82+'Subway BBC'!U82+'Market Pavillion'!U82+'Chic Fil A BBC'!U82+Panera!U82+'Heritage Market'!U82</f>
        <v>0</v>
      </c>
      <c r="V82" s="103">
        <f t="shared" si="29"/>
        <v>0</v>
      </c>
    </row>
    <row r="83" spans="1:22" ht="12.75" customHeight="1" x14ac:dyDescent="0.3">
      <c r="A83" s="38" t="s">
        <v>77</v>
      </c>
      <c r="B83" s="50"/>
      <c r="C83" s="167">
        <f>'POD Breezeway'!C83+'Express GL'!C83+'Starbucks GL-SBX Truck'!C83+'Miro''s'!C83+'Faculty Club'!C83+'Almazar '!C83+'Burger King'!C83+Bustelo!C83+Chilis!C83+Einstein!C83+Jamba!C83+'Pollo Tropical'!C83+'Subway GC'!C83+'Sushi Maki'!C83+Panda!C83+'Starbucks Mango'!C83+'Taco Bell'!C83+'Chick-fil-A'!C83+Dunkin!C83+'Misha''s'!C83+Sergios!C83+'Moes PG5'!C83+'Papa Johns'!C83+Salad!C83+'Half Moon'!C83+'Athletic Training Table'!C83+'Starbucks BBC'!C83+'Moes BBC'!C83+'Grille Works BBC'!C83+'Subway BBC'!C83+'Market Pavillion'!C83+'Chic Fil A BBC'!C83+Panera!C83+'Heritage Market'!C83</f>
        <v>0</v>
      </c>
      <c r="D83" s="103">
        <f t="shared" si="20"/>
        <v>0</v>
      </c>
      <c r="E83" s="167">
        <f>'POD Breezeway'!E83+'Express GL'!E83+'Starbucks GL-SBX Truck'!E83+'Miro''s'!E83+'Faculty Club'!E83+'Almazar '!E83+'Burger King'!E83+Bustelo!E83+Chilis!E83+Einstein!E83+Jamba!E83+'Pollo Tropical'!E83+'Subway GC'!E83+'Sushi Maki'!E83+Panda!E83+'Starbucks Mango'!E83+'Taco Bell'!E83+'Chick-fil-A'!E83+Dunkin!E83+'Misha''s'!E83+Sergios!E83+'Moes PG5'!E83+'Papa Johns'!E83+Salad!E83+'Half Moon'!E83+'Athletic Training Table'!E83+'Starbucks BBC'!E83+'Moes BBC'!E83+'Grille Works BBC'!E83+'Subway BBC'!E83+'Market Pavillion'!E83+'Chic Fil A BBC'!E83+Panera!E83+'Heritage Market'!E83</f>
        <v>0</v>
      </c>
      <c r="F83" s="103">
        <f t="shared" si="21"/>
        <v>0</v>
      </c>
      <c r="G83" s="167">
        <f>'POD Breezeway'!G83+'Express GL'!G83+'Starbucks GL-SBX Truck'!G83+'Miro''s'!G83+'Faculty Club'!G83+'Almazar '!G83+'Burger King'!G83+Bustelo!G83+Chilis!G83+Einstein!G83+Jamba!G83+'Pollo Tropical'!G83+'Subway GC'!G83+'Sushi Maki'!G83+Panda!G83+'Starbucks Mango'!G83+'Taco Bell'!G83+'Chick-fil-A'!G83+Dunkin!G83+'Misha''s'!G83+Sergios!G83+'Moes PG5'!G83+'Papa Johns'!G83+Salad!G83+'Half Moon'!G83+'Athletic Training Table'!G83+'Starbucks BBC'!G83+'Moes BBC'!G83+'Grille Works BBC'!G83+'Subway BBC'!G83+'Market Pavillion'!G83+'Chic Fil A BBC'!G83+Panera!G83+'Heritage Market'!G83</f>
        <v>0</v>
      </c>
      <c r="H83" s="103">
        <f t="shared" si="22"/>
        <v>0</v>
      </c>
      <c r="I83" s="167">
        <f>'POD Breezeway'!I83+'Express GL'!I83+'Starbucks GL-SBX Truck'!I83+'Miro''s'!I83+'Faculty Club'!I83+'Almazar '!I83+'Burger King'!I83+Bustelo!I83+Chilis!I83+Einstein!I83+Jamba!I83+'Pollo Tropical'!I83+'Subway GC'!I83+'Sushi Maki'!I83+Panda!I83+'Starbucks Mango'!I83+'Taco Bell'!I83+'Chick-fil-A'!I83+Dunkin!I83+'Misha''s'!I83+Sergios!I83+'Moes PG5'!I83+'Papa Johns'!I83+Salad!I83+'Half Moon'!I83+'Athletic Training Table'!I83+'Starbucks BBC'!I83+'Moes BBC'!I83+'Grille Works BBC'!I83+'Subway BBC'!I83+'Market Pavillion'!I83+'Chic Fil A BBC'!I83+Panera!I83+'Heritage Market'!I83</f>
        <v>0</v>
      </c>
      <c r="J83" s="103">
        <f t="shared" si="23"/>
        <v>0</v>
      </c>
      <c r="K83" s="167">
        <f>'POD Breezeway'!K83+'Express GL'!K83+'Starbucks GL-SBX Truck'!K83+'Miro''s'!K83+'Faculty Club'!K83+'Almazar '!K83+'Burger King'!K83+Bustelo!K83+Chilis!K83+Einstein!K83+Jamba!K83+'Pollo Tropical'!K83+'Subway GC'!K83+'Sushi Maki'!K83+Panda!K83+'Starbucks Mango'!K83+'Taco Bell'!K83+'Chick-fil-A'!K83+Dunkin!K83+'Misha''s'!K83+Sergios!K83+'Moes PG5'!K83+'Papa Johns'!K83+Salad!K83+'Half Moon'!K83+'Athletic Training Table'!K83+'Starbucks BBC'!K83+'Moes BBC'!K83+'Grille Works BBC'!K83+'Subway BBC'!K83+'Market Pavillion'!K83+'Chic Fil A BBC'!K83+Panera!K83+'Heritage Market'!K83</f>
        <v>0</v>
      </c>
      <c r="L83" s="103">
        <f t="shared" si="24"/>
        <v>0</v>
      </c>
      <c r="M83" s="167">
        <f>'POD Breezeway'!M83+'Express GL'!M83+'Starbucks GL-SBX Truck'!M83+'Miro''s'!M83+'Faculty Club'!M83+'Almazar '!M83+'Burger King'!M83+Bustelo!M83+Chilis!M83+Einstein!M83+Jamba!M83+'Pollo Tropical'!M83+'Subway GC'!M83+'Sushi Maki'!M83+Panda!M83+'Starbucks Mango'!M83+'Taco Bell'!M83+'Chick-fil-A'!M83+Dunkin!M83+'Misha''s'!M83+Sergios!M83+'Moes PG5'!M83+'Papa Johns'!M83+Salad!M83+'Half Moon'!M83+'Athletic Training Table'!M83+'Starbucks BBC'!M83+'Moes BBC'!M83+'Grille Works BBC'!M83+'Subway BBC'!M83+'Market Pavillion'!M83+'Chic Fil A BBC'!M83+Panera!M83+'Heritage Market'!M83</f>
        <v>0</v>
      </c>
      <c r="N83" s="103">
        <f t="shared" si="25"/>
        <v>0</v>
      </c>
      <c r="O83" s="167">
        <f>'POD Breezeway'!O83+'Express GL'!O83+'Starbucks GL-SBX Truck'!O83+'Miro''s'!O83+'Faculty Club'!O83+'Almazar '!O83+'Burger King'!O83+Bustelo!O83+Chilis!O83+Einstein!O83+Jamba!O83+'Pollo Tropical'!O83+'Subway GC'!O83+'Sushi Maki'!O83+Panda!O83+'Starbucks Mango'!O83+'Taco Bell'!O83+'Chick-fil-A'!O83+Dunkin!O83+'Misha''s'!O83+Sergios!O83+'Moes PG5'!O83+'Papa Johns'!O83+Salad!O83+'Half Moon'!O83+'Athletic Training Table'!O83+'Starbucks BBC'!O83+'Moes BBC'!O83+'Grille Works BBC'!O83+'Subway BBC'!O83+'Market Pavillion'!O83+'Chic Fil A BBC'!O83+Panera!O83+'Heritage Market'!O83</f>
        <v>0</v>
      </c>
      <c r="P83" s="103">
        <f t="shared" si="26"/>
        <v>0</v>
      </c>
      <c r="Q83" s="167">
        <f>'POD Breezeway'!Q83+'Express GL'!Q83+'Starbucks GL-SBX Truck'!Q83+'Miro''s'!Q83+'Faculty Club'!Q83+'Almazar '!Q83+'Burger King'!Q83+Bustelo!Q83+Chilis!Q83+Einstein!Q83+Jamba!Q83+'Pollo Tropical'!Q83+'Subway GC'!Q83+'Sushi Maki'!Q83+Panda!Q83+'Starbucks Mango'!Q83+'Taco Bell'!Q83+'Chick-fil-A'!Q83+Dunkin!Q83+'Misha''s'!Q83+Sergios!Q83+'Moes PG5'!Q83+'Papa Johns'!Q83+Salad!Q83+'Half Moon'!Q83+'Athletic Training Table'!Q83+'Starbucks BBC'!Q83+'Moes BBC'!Q83+'Grille Works BBC'!Q83+'Subway BBC'!Q83+'Market Pavillion'!Q83+'Chic Fil A BBC'!Q83+Panera!Q83+'Heritage Market'!Q83</f>
        <v>0</v>
      </c>
      <c r="R83" s="103">
        <f t="shared" si="27"/>
        <v>0</v>
      </c>
      <c r="S83" s="167">
        <f>'POD Breezeway'!S83+'Express GL'!S83+'Starbucks GL-SBX Truck'!S83+'Miro''s'!S83+'Faculty Club'!S83+'Almazar '!S83+'Burger King'!S83+Bustelo!S83+Chilis!S83+Einstein!S83+Jamba!S83+'Pollo Tropical'!S83+'Subway GC'!S83+'Sushi Maki'!S83+Panda!S83+'Starbucks Mango'!S83+'Taco Bell'!S83+'Chick-fil-A'!S83+Dunkin!S83+'Misha''s'!S83+Sergios!S83+'Moes PG5'!S83+'Papa Johns'!S83+Salad!S83+'Half Moon'!S83+'Athletic Training Table'!S83+'Starbucks BBC'!S83+'Moes BBC'!S83+'Grille Works BBC'!S83+'Subway BBC'!S83+'Market Pavillion'!S83+'Chic Fil A BBC'!S83+Panera!S83+'Heritage Market'!S83</f>
        <v>0</v>
      </c>
      <c r="T83" s="103">
        <f t="shared" si="28"/>
        <v>0</v>
      </c>
      <c r="U83" s="167">
        <f>'POD Breezeway'!U83+'Express GL'!U83+'Starbucks GL-SBX Truck'!U83+'Miro''s'!U83+'Faculty Club'!U83+'Almazar '!U83+'Burger King'!U83+Bustelo!U83+Chilis!U83+Einstein!U83+Jamba!U83+'Pollo Tropical'!U83+'Subway GC'!U83+'Sushi Maki'!U83+Panda!U83+'Starbucks Mango'!U83+'Taco Bell'!U83+'Chick-fil-A'!U83+Dunkin!U83+'Misha''s'!U83+Sergios!U83+'Moes PG5'!U83+'Papa Johns'!U83+Salad!U83+'Half Moon'!U83+'Athletic Training Table'!U83+'Starbucks BBC'!U83+'Moes BBC'!U83+'Grille Works BBC'!U83+'Subway BBC'!U83+'Market Pavillion'!U83+'Chic Fil A BBC'!U83+Panera!U83+'Heritage Market'!U83</f>
        <v>0</v>
      </c>
      <c r="V83" s="103">
        <f t="shared" si="29"/>
        <v>0</v>
      </c>
    </row>
    <row r="84" spans="1:22" ht="12.75" customHeight="1" x14ac:dyDescent="0.3">
      <c r="A84" s="38" t="s">
        <v>98</v>
      </c>
      <c r="B84" s="50"/>
      <c r="C84" s="167">
        <f>'POD Breezeway'!C84+'Express GL'!C84+'Starbucks GL-SBX Truck'!C84+'Miro''s'!C84+'Faculty Club'!C84+'Almazar '!C84+'Burger King'!C84+Bustelo!C84+Chilis!C84+Einstein!C84+Jamba!C84+'Pollo Tropical'!C84+'Subway GC'!C84+'Sushi Maki'!C84+Panda!C84+'Starbucks Mango'!C84+'Taco Bell'!C84+'Chick-fil-A'!C84+Dunkin!C84+'Misha''s'!C84+Sergios!C84+'Moes PG5'!C84+'Papa Johns'!C84+Salad!C84+'Half Moon'!C84+'Athletic Training Table'!C84+'Starbucks BBC'!C84+'Moes BBC'!C84+'Grille Works BBC'!C84+'Subway BBC'!C84+'Market Pavillion'!C84+'Chic Fil A BBC'!C84+Panera!C84+'Heritage Market'!C84</f>
        <v>0</v>
      </c>
      <c r="D84" s="103">
        <f t="shared" ref="D84:D105" si="30">IFERROR(C84/C$28,0)</f>
        <v>0</v>
      </c>
      <c r="E84" s="167">
        <f>'POD Breezeway'!E84+'Express GL'!E84+'Starbucks GL-SBX Truck'!E84+'Miro''s'!E84+'Faculty Club'!E84+'Almazar '!E84+'Burger King'!E84+Bustelo!E84+Chilis!E84+Einstein!E84+Jamba!E84+'Pollo Tropical'!E84+'Subway GC'!E84+'Sushi Maki'!E84+Panda!E84+'Starbucks Mango'!E84+'Taco Bell'!E84+'Chick-fil-A'!E84+Dunkin!E84+'Misha''s'!E84+Sergios!E84+'Moes PG5'!E84+'Papa Johns'!E84+Salad!E84+'Half Moon'!E84+'Athletic Training Table'!E84+'Starbucks BBC'!E84+'Moes BBC'!E84+'Grille Works BBC'!E84+'Subway BBC'!E84+'Market Pavillion'!E84+'Chic Fil A BBC'!E84+Panera!E84+'Heritage Market'!E84</f>
        <v>0</v>
      </c>
      <c r="F84" s="103">
        <f t="shared" ref="F84:F105" si="31">IFERROR(E84/E$28,0)</f>
        <v>0</v>
      </c>
      <c r="G84" s="167">
        <f>'POD Breezeway'!G84+'Express GL'!G84+'Starbucks GL-SBX Truck'!G84+'Miro''s'!G84+'Faculty Club'!G84+'Almazar '!G84+'Burger King'!G84+Bustelo!G84+Chilis!G84+Einstein!G84+Jamba!G84+'Pollo Tropical'!G84+'Subway GC'!G84+'Sushi Maki'!G84+Panda!G84+'Starbucks Mango'!G84+'Taco Bell'!G84+'Chick-fil-A'!G84+Dunkin!G84+'Misha''s'!G84+Sergios!G84+'Moes PG5'!G84+'Papa Johns'!G84+Salad!G84+'Half Moon'!G84+'Athletic Training Table'!G84+'Starbucks BBC'!G84+'Moes BBC'!G84+'Grille Works BBC'!G84+'Subway BBC'!G84+'Market Pavillion'!G84+'Chic Fil A BBC'!G84+Panera!G84+'Heritage Market'!G84</f>
        <v>0</v>
      </c>
      <c r="H84" s="103">
        <f t="shared" ref="H84:H105" si="32">IFERROR(G84/G$28,0)</f>
        <v>0</v>
      </c>
      <c r="I84" s="167">
        <f>'POD Breezeway'!I84+'Express GL'!I84+'Starbucks GL-SBX Truck'!I84+'Miro''s'!I84+'Faculty Club'!I84+'Almazar '!I84+'Burger King'!I84+Bustelo!I84+Chilis!I84+Einstein!I84+Jamba!I84+'Pollo Tropical'!I84+'Subway GC'!I84+'Sushi Maki'!I84+Panda!I84+'Starbucks Mango'!I84+'Taco Bell'!I84+'Chick-fil-A'!I84+Dunkin!I84+'Misha''s'!I84+Sergios!I84+'Moes PG5'!I84+'Papa Johns'!I84+Salad!I84+'Half Moon'!I84+'Athletic Training Table'!I84+'Starbucks BBC'!I84+'Moes BBC'!I84+'Grille Works BBC'!I84+'Subway BBC'!I84+'Market Pavillion'!I84+'Chic Fil A BBC'!I84+Panera!I84+'Heritage Market'!I84</f>
        <v>0</v>
      </c>
      <c r="J84" s="103">
        <f t="shared" ref="J84:J105" si="33">IFERROR(I84/I$28,0)</f>
        <v>0</v>
      </c>
      <c r="K84" s="167">
        <f>'POD Breezeway'!K84+'Express GL'!K84+'Starbucks GL-SBX Truck'!K84+'Miro''s'!K84+'Faculty Club'!K84+'Almazar '!K84+'Burger King'!K84+Bustelo!K84+Chilis!K84+Einstein!K84+Jamba!K84+'Pollo Tropical'!K84+'Subway GC'!K84+'Sushi Maki'!K84+Panda!K84+'Starbucks Mango'!K84+'Taco Bell'!K84+'Chick-fil-A'!K84+Dunkin!K84+'Misha''s'!K84+Sergios!K84+'Moes PG5'!K84+'Papa Johns'!K84+Salad!K84+'Half Moon'!K84+'Athletic Training Table'!K84+'Starbucks BBC'!K84+'Moes BBC'!K84+'Grille Works BBC'!K84+'Subway BBC'!K84+'Market Pavillion'!K84+'Chic Fil A BBC'!K84+Panera!K84+'Heritage Market'!K84</f>
        <v>0</v>
      </c>
      <c r="L84" s="103">
        <f t="shared" ref="L84:L105" si="34">IFERROR(K84/K$28,0)</f>
        <v>0</v>
      </c>
      <c r="M84" s="167">
        <f>'POD Breezeway'!M84+'Express GL'!M84+'Starbucks GL-SBX Truck'!M84+'Miro''s'!M84+'Faculty Club'!M84+'Almazar '!M84+'Burger King'!M84+Bustelo!M84+Chilis!M84+Einstein!M84+Jamba!M84+'Pollo Tropical'!M84+'Subway GC'!M84+'Sushi Maki'!M84+Panda!M84+'Starbucks Mango'!M84+'Taco Bell'!M84+'Chick-fil-A'!M84+Dunkin!M84+'Misha''s'!M84+Sergios!M84+'Moes PG5'!M84+'Papa Johns'!M84+Salad!M84+'Half Moon'!M84+'Athletic Training Table'!M84+'Starbucks BBC'!M84+'Moes BBC'!M84+'Grille Works BBC'!M84+'Subway BBC'!M84+'Market Pavillion'!M84+'Chic Fil A BBC'!M84+Panera!M84+'Heritage Market'!M84</f>
        <v>0</v>
      </c>
      <c r="N84" s="103">
        <f t="shared" ref="N84:N105" si="35">IFERROR(M84/M$28,0)</f>
        <v>0</v>
      </c>
      <c r="O84" s="167">
        <f>'POD Breezeway'!O84+'Express GL'!O84+'Starbucks GL-SBX Truck'!O84+'Miro''s'!O84+'Faculty Club'!O84+'Almazar '!O84+'Burger King'!O84+Bustelo!O84+Chilis!O84+Einstein!O84+Jamba!O84+'Pollo Tropical'!O84+'Subway GC'!O84+'Sushi Maki'!O84+Panda!O84+'Starbucks Mango'!O84+'Taco Bell'!O84+'Chick-fil-A'!O84+Dunkin!O84+'Misha''s'!O84+Sergios!O84+'Moes PG5'!O84+'Papa Johns'!O84+Salad!O84+'Half Moon'!O84+'Athletic Training Table'!O84+'Starbucks BBC'!O84+'Moes BBC'!O84+'Grille Works BBC'!O84+'Subway BBC'!O84+'Market Pavillion'!O84+'Chic Fil A BBC'!O84+Panera!O84+'Heritage Market'!O84</f>
        <v>0</v>
      </c>
      <c r="P84" s="103">
        <f t="shared" ref="P84:P105" si="36">IFERROR(O84/O$28,0)</f>
        <v>0</v>
      </c>
      <c r="Q84" s="167">
        <f>'POD Breezeway'!Q84+'Express GL'!Q84+'Starbucks GL-SBX Truck'!Q84+'Miro''s'!Q84+'Faculty Club'!Q84+'Almazar '!Q84+'Burger King'!Q84+Bustelo!Q84+Chilis!Q84+Einstein!Q84+Jamba!Q84+'Pollo Tropical'!Q84+'Subway GC'!Q84+'Sushi Maki'!Q84+Panda!Q84+'Starbucks Mango'!Q84+'Taco Bell'!Q84+'Chick-fil-A'!Q84+Dunkin!Q84+'Misha''s'!Q84+Sergios!Q84+'Moes PG5'!Q84+'Papa Johns'!Q84+Salad!Q84+'Half Moon'!Q84+'Athletic Training Table'!Q84+'Starbucks BBC'!Q84+'Moes BBC'!Q84+'Grille Works BBC'!Q84+'Subway BBC'!Q84+'Market Pavillion'!Q84+'Chic Fil A BBC'!Q84+Panera!Q84+'Heritage Market'!Q84</f>
        <v>0</v>
      </c>
      <c r="R84" s="103">
        <f t="shared" ref="R84:R105" si="37">IFERROR(Q84/Q$28,0)</f>
        <v>0</v>
      </c>
      <c r="S84" s="167">
        <f>'POD Breezeway'!S84+'Express GL'!S84+'Starbucks GL-SBX Truck'!S84+'Miro''s'!S84+'Faculty Club'!S84+'Almazar '!S84+'Burger King'!S84+Bustelo!S84+Chilis!S84+Einstein!S84+Jamba!S84+'Pollo Tropical'!S84+'Subway GC'!S84+'Sushi Maki'!S84+Panda!S84+'Starbucks Mango'!S84+'Taco Bell'!S84+'Chick-fil-A'!S84+Dunkin!S84+'Misha''s'!S84+Sergios!S84+'Moes PG5'!S84+'Papa Johns'!S84+Salad!S84+'Half Moon'!S84+'Athletic Training Table'!S84+'Starbucks BBC'!S84+'Moes BBC'!S84+'Grille Works BBC'!S84+'Subway BBC'!S84+'Market Pavillion'!S84+'Chic Fil A BBC'!S84+Panera!S84+'Heritage Market'!S84</f>
        <v>0</v>
      </c>
      <c r="T84" s="103">
        <f t="shared" ref="T84:T105" si="38">IFERROR(S84/S$28,0)</f>
        <v>0</v>
      </c>
      <c r="U84" s="167">
        <f>'POD Breezeway'!U84+'Express GL'!U84+'Starbucks GL-SBX Truck'!U84+'Miro''s'!U84+'Faculty Club'!U84+'Almazar '!U84+'Burger King'!U84+Bustelo!U84+Chilis!U84+Einstein!U84+Jamba!U84+'Pollo Tropical'!U84+'Subway GC'!U84+'Sushi Maki'!U84+Panda!U84+'Starbucks Mango'!U84+'Taco Bell'!U84+'Chick-fil-A'!U84+Dunkin!U84+'Misha''s'!U84+Sergios!U84+'Moes PG5'!U84+'Papa Johns'!U84+Salad!U84+'Half Moon'!U84+'Athletic Training Table'!U84+'Starbucks BBC'!U84+'Moes BBC'!U84+'Grille Works BBC'!U84+'Subway BBC'!U84+'Market Pavillion'!U84+'Chic Fil A BBC'!U84+Panera!U84+'Heritage Market'!U84</f>
        <v>0</v>
      </c>
      <c r="V84" s="103">
        <f t="shared" si="29"/>
        <v>0</v>
      </c>
    </row>
    <row r="85" spans="1:22" ht="12.75" customHeight="1" x14ac:dyDescent="0.3">
      <c r="A85" s="38" t="s">
        <v>79</v>
      </c>
      <c r="B85" s="50"/>
      <c r="C85" s="167">
        <f>'POD Breezeway'!C85+'Express GL'!C85+'Starbucks GL-SBX Truck'!C85+'Miro''s'!C85+'Faculty Club'!C85+'Almazar '!C85+'Burger King'!C85+Bustelo!C85+Chilis!C85+Einstein!C85+Jamba!C85+'Pollo Tropical'!C85+'Subway GC'!C85+'Sushi Maki'!C85+Panda!C85+'Starbucks Mango'!C85+'Taco Bell'!C85+'Chick-fil-A'!C85+Dunkin!C85+'Misha''s'!C85+Sergios!C85+'Moes PG5'!C85+'Papa Johns'!C85+Salad!C85+'Half Moon'!C85+'Athletic Training Table'!C85+'Starbucks BBC'!C85+'Moes BBC'!C85+'Grille Works BBC'!C85+'Subway BBC'!C85+'Market Pavillion'!C85+'Chic Fil A BBC'!C85+Panera!C85+'Heritage Market'!C85</f>
        <v>0</v>
      </c>
      <c r="D85" s="103">
        <f t="shared" si="30"/>
        <v>0</v>
      </c>
      <c r="E85" s="167">
        <f>'POD Breezeway'!E85+'Express GL'!E85+'Starbucks GL-SBX Truck'!E85+'Miro''s'!E85+'Faculty Club'!E85+'Almazar '!E85+'Burger King'!E85+Bustelo!E85+Chilis!E85+Einstein!E85+Jamba!E85+'Pollo Tropical'!E85+'Subway GC'!E85+'Sushi Maki'!E85+Panda!E85+'Starbucks Mango'!E85+'Taco Bell'!E85+'Chick-fil-A'!E85+Dunkin!E85+'Misha''s'!E85+Sergios!E85+'Moes PG5'!E85+'Papa Johns'!E85+Salad!E85+'Half Moon'!E85+'Athletic Training Table'!E85+'Starbucks BBC'!E85+'Moes BBC'!E85+'Grille Works BBC'!E85+'Subway BBC'!E85+'Market Pavillion'!E85+'Chic Fil A BBC'!E85+Panera!E85+'Heritage Market'!E85</f>
        <v>0</v>
      </c>
      <c r="F85" s="103">
        <f t="shared" si="31"/>
        <v>0</v>
      </c>
      <c r="G85" s="167">
        <f>'POD Breezeway'!G85+'Express GL'!G85+'Starbucks GL-SBX Truck'!G85+'Miro''s'!G85+'Faculty Club'!G85+'Almazar '!G85+'Burger King'!G85+Bustelo!G85+Chilis!G85+Einstein!G85+Jamba!G85+'Pollo Tropical'!G85+'Subway GC'!G85+'Sushi Maki'!G85+Panda!G85+'Starbucks Mango'!G85+'Taco Bell'!G85+'Chick-fil-A'!G85+Dunkin!G85+'Misha''s'!G85+Sergios!G85+'Moes PG5'!G85+'Papa Johns'!G85+Salad!G85+'Half Moon'!G85+'Athletic Training Table'!G85+'Starbucks BBC'!G85+'Moes BBC'!G85+'Grille Works BBC'!G85+'Subway BBC'!G85+'Market Pavillion'!G85+'Chic Fil A BBC'!G85+Panera!G85+'Heritage Market'!G85</f>
        <v>0</v>
      </c>
      <c r="H85" s="103">
        <f t="shared" si="32"/>
        <v>0</v>
      </c>
      <c r="I85" s="167">
        <f>'POD Breezeway'!I85+'Express GL'!I85+'Starbucks GL-SBX Truck'!I85+'Miro''s'!I85+'Faculty Club'!I85+'Almazar '!I85+'Burger King'!I85+Bustelo!I85+Chilis!I85+Einstein!I85+Jamba!I85+'Pollo Tropical'!I85+'Subway GC'!I85+'Sushi Maki'!I85+Panda!I85+'Starbucks Mango'!I85+'Taco Bell'!I85+'Chick-fil-A'!I85+Dunkin!I85+'Misha''s'!I85+Sergios!I85+'Moes PG5'!I85+'Papa Johns'!I85+Salad!I85+'Half Moon'!I85+'Athletic Training Table'!I85+'Starbucks BBC'!I85+'Moes BBC'!I85+'Grille Works BBC'!I85+'Subway BBC'!I85+'Market Pavillion'!I85+'Chic Fil A BBC'!I85+Panera!I85+'Heritage Market'!I85</f>
        <v>0</v>
      </c>
      <c r="J85" s="103">
        <f t="shared" si="33"/>
        <v>0</v>
      </c>
      <c r="K85" s="167">
        <f>'POD Breezeway'!K85+'Express GL'!K85+'Starbucks GL-SBX Truck'!K85+'Miro''s'!K85+'Faculty Club'!K85+'Almazar '!K85+'Burger King'!K85+Bustelo!K85+Chilis!K85+Einstein!K85+Jamba!K85+'Pollo Tropical'!K85+'Subway GC'!K85+'Sushi Maki'!K85+Panda!K85+'Starbucks Mango'!K85+'Taco Bell'!K85+'Chick-fil-A'!K85+Dunkin!K85+'Misha''s'!K85+Sergios!K85+'Moes PG5'!K85+'Papa Johns'!K85+Salad!K85+'Half Moon'!K85+'Athletic Training Table'!K85+'Starbucks BBC'!K85+'Moes BBC'!K85+'Grille Works BBC'!K85+'Subway BBC'!K85+'Market Pavillion'!K85+'Chic Fil A BBC'!K85+Panera!K85+'Heritage Market'!K85</f>
        <v>0</v>
      </c>
      <c r="L85" s="103">
        <f t="shared" si="34"/>
        <v>0</v>
      </c>
      <c r="M85" s="167">
        <f>'POD Breezeway'!M85+'Express GL'!M85+'Starbucks GL-SBX Truck'!M85+'Miro''s'!M85+'Faculty Club'!M85+'Almazar '!M85+'Burger King'!M85+Bustelo!M85+Chilis!M85+Einstein!M85+Jamba!M85+'Pollo Tropical'!M85+'Subway GC'!M85+'Sushi Maki'!M85+Panda!M85+'Starbucks Mango'!M85+'Taco Bell'!M85+'Chick-fil-A'!M85+Dunkin!M85+'Misha''s'!M85+Sergios!M85+'Moes PG5'!M85+'Papa Johns'!M85+Salad!M85+'Half Moon'!M85+'Athletic Training Table'!M85+'Starbucks BBC'!M85+'Moes BBC'!M85+'Grille Works BBC'!M85+'Subway BBC'!M85+'Market Pavillion'!M85+'Chic Fil A BBC'!M85+Panera!M85+'Heritage Market'!M85</f>
        <v>0</v>
      </c>
      <c r="N85" s="103">
        <f t="shared" si="35"/>
        <v>0</v>
      </c>
      <c r="O85" s="167">
        <f>'POD Breezeway'!O85+'Express GL'!O85+'Starbucks GL-SBX Truck'!O85+'Miro''s'!O85+'Faculty Club'!O85+'Almazar '!O85+'Burger King'!O85+Bustelo!O85+Chilis!O85+Einstein!O85+Jamba!O85+'Pollo Tropical'!O85+'Subway GC'!O85+'Sushi Maki'!O85+Panda!O85+'Starbucks Mango'!O85+'Taco Bell'!O85+'Chick-fil-A'!O85+Dunkin!O85+'Misha''s'!O85+Sergios!O85+'Moes PG5'!O85+'Papa Johns'!O85+Salad!O85+'Half Moon'!O85+'Athletic Training Table'!O85+'Starbucks BBC'!O85+'Moes BBC'!O85+'Grille Works BBC'!O85+'Subway BBC'!O85+'Market Pavillion'!O85+'Chic Fil A BBC'!O85+Panera!O85+'Heritage Market'!O85</f>
        <v>0</v>
      </c>
      <c r="P85" s="103">
        <f t="shared" si="36"/>
        <v>0</v>
      </c>
      <c r="Q85" s="167">
        <f>'POD Breezeway'!Q85+'Express GL'!Q85+'Starbucks GL-SBX Truck'!Q85+'Miro''s'!Q85+'Faculty Club'!Q85+'Almazar '!Q85+'Burger King'!Q85+Bustelo!Q85+Chilis!Q85+Einstein!Q85+Jamba!Q85+'Pollo Tropical'!Q85+'Subway GC'!Q85+'Sushi Maki'!Q85+Panda!Q85+'Starbucks Mango'!Q85+'Taco Bell'!Q85+'Chick-fil-A'!Q85+Dunkin!Q85+'Misha''s'!Q85+Sergios!Q85+'Moes PG5'!Q85+'Papa Johns'!Q85+Salad!Q85+'Half Moon'!Q85+'Athletic Training Table'!Q85+'Starbucks BBC'!Q85+'Moes BBC'!Q85+'Grille Works BBC'!Q85+'Subway BBC'!Q85+'Market Pavillion'!Q85+'Chic Fil A BBC'!Q85+Panera!Q85+'Heritage Market'!Q85</f>
        <v>0</v>
      </c>
      <c r="R85" s="103">
        <f t="shared" si="37"/>
        <v>0</v>
      </c>
      <c r="S85" s="167">
        <f>'POD Breezeway'!S85+'Express GL'!S85+'Starbucks GL-SBX Truck'!S85+'Miro''s'!S85+'Faculty Club'!S85+'Almazar '!S85+'Burger King'!S85+Bustelo!S85+Chilis!S85+Einstein!S85+Jamba!S85+'Pollo Tropical'!S85+'Subway GC'!S85+'Sushi Maki'!S85+Panda!S85+'Starbucks Mango'!S85+'Taco Bell'!S85+'Chick-fil-A'!S85+Dunkin!S85+'Misha''s'!S85+Sergios!S85+'Moes PG5'!S85+'Papa Johns'!S85+Salad!S85+'Half Moon'!S85+'Athletic Training Table'!S85+'Starbucks BBC'!S85+'Moes BBC'!S85+'Grille Works BBC'!S85+'Subway BBC'!S85+'Market Pavillion'!S85+'Chic Fil A BBC'!S85+Panera!S85+'Heritage Market'!S85</f>
        <v>0</v>
      </c>
      <c r="T85" s="103">
        <f t="shared" si="38"/>
        <v>0</v>
      </c>
      <c r="U85" s="167">
        <f>'POD Breezeway'!U85+'Express GL'!U85+'Starbucks GL-SBX Truck'!U85+'Miro''s'!U85+'Faculty Club'!U85+'Almazar '!U85+'Burger King'!U85+Bustelo!U85+Chilis!U85+Einstein!U85+Jamba!U85+'Pollo Tropical'!U85+'Subway GC'!U85+'Sushi Maki'!U85+Panda!U85+'Starbucks Mango'!U85+'Taco Bell'!U85+'Chick-fil-A'!U85+Dunkin!U85+'Misha''s'!U85+Sergios!U85+'Moes PG5'!U85+'Papa Johns'!U85+Salad!U85+'Half Moon'!U85+'Athletic Training Table'!U85+'Starbucks BBC'!U85+'Moes BBC'!U85+'Grille Works BBC'!U85+'Subway BBC'!U85+'Market Pavillion'!U85+'Chic Fil A BBC'!U85+Panera!U85+'Heritage Market'!U85</f>
        <v>0</v>
      </c>
      <c r="V85" s="103">
        <f t="shared" si="29"/>
        <v>0</v>
      </c>
    </row>
    <row r="86" spans="1:22" ht="12.75" customHeight="1" x14ac:dyDescent="0.3">
      <c r="A86" s="38" t="s">
        <v>15</v>
      </c>
      <c r="B86" s="50"/>
      <c r="C86" s="167">
        <f>'POD Breezeway'!C86+'Express GL'!C86+'Starbucks GL-SBX Truck'!C86+'Miro''s'!C86+'Faculty Club'!C86+'Almazar '!C86+'Burger King'!C86+Bustelo!C86+Chilis!C86+Einstein!C86+Jamba!C86+'Pollo Tropical'!C86+'Subway GC'!C86+'Sushi Maki'!C86+Panda!C86+'Starbucks Mango'!C86+'Taco Bell'!C86+'Chick-fil-A'!C86+Dunkin!C86+'Misha''s'!C86+Sergios!C86+'Moes PG5'!C86+'Papa Johns'!C86+Salad!C86+'Half Moon'!C86+'Athletic Training Table'!C86+'Starbucks BBC'!C86+'Moes BBC'!C86+'Grille Works BBC'!C86+'Subway BBC'!C86+'Market Pavillion'!C86+'Chic Fil A BBC'!C86+Panera!C86+'Heritage Market'!C86</f>
        <v>62337.197520000009</v>
      </c>
      <c r="D86" s="103">
        <f t="shared" si="30"/>
        <v>3.917055726521089E-3</v>
      </c>
      <c r="E86" s="167">
        <f>'POD Breezeway'!E86+'Express GL'!E86+'Starbucks GL-SBX Truck'!E86+'Miro''s'!E86+'Faculty Club'!E86+'Almazar '!E86+'Burger King'!E86+Bustelo!E86+Chilis!E86+Einstein!E86+Jamba!E86+'Pollo Tropical'!E86+'Subway GC'!E86+'Sushi Maki'!E86+Panda!E86+'Starbucks Mango'!E86+'Taco Bell'!E86+'Chick-fil-A'!E86+Dunkin!E86+'Misha''s'!E86+Sergios!E86+'Moes PG5'!E86+'Papa Johns'!E86+Salad!E86+'Half Moon'!E86+'Athletic Training Table'!E86+'Starbucks BBC'!E86+'Moes BBC'!E86+'Grille Works BBC'!E86+'Subway BBC'!E86+'Market Pavillion'!E86+'Chic Fil A BBC'!E86+Panera!E86+'Heritage Market'!E86</f>
        <v>76019.767999999996</v>
      </c>
      <c r="F86" s="103">
        <f t="shared" si="31"/>
        <v>3.9297705166232069E-3</v>
      </c>
      <c r="G86" s="167">
        <f>'POD Breezeway'!G86+'Express GL'!G86+'Starbucks GL-SBX Truck'!G86+'Miro''s'!G86+'Faculty Club'!G86+'Almazar '!G86+'Burger King'!G86+Bustelo!G86+Chilis!G86+Einstein!G86+Jamba!G86+'Pollo Tropical'!G86+'Subway GC'!G86+'Sushi Maki'!G86+Panda!G86+'Starbucks Mango'!G86+'Taco Bell'!G86+'Chick-fil-A'!G86+Dunkin!G86+'Misha''s'!G86+Sergios!G86+'Moes PG5'!G86+'Papa Johns'!G86+Salad!G86+'Half Moon'!G86+'Athletic Training Table'!G86+'Starbucks BBC'!G86+'Moes BBC'!G86+'Grille Works BBC'!G86+'Subway BBC'!G86+'Market Pavillion'!G86+'Chic Fil A BBC'!G86+Panera!G86+'Heritage Market'!G86</f>
        <v>80264.143359999987</v>
      </c>
      <c r="H86" s="103">
        <f t="shared" si="32"/>
        <v>3.9321134927656643E-3</v>
      </c>
      <c r="I86" s="167">
        <f>'POD Breezeway'!I86+'Express GL'!I86+'Starbucks GL-SBX Truck'!I86+'Miro''s'!I86+'Faculty Club'!I86+'Almazar '!I86+'Burger King'!I86+Bustelo!I86+Chilis!I86+Einstein!I86+Jamba!I86+'Pollo Tropical'!I86+'Subway GC'!I86+'Sushi Maki'!I86+Panda!I86+'Starbucks Mango'!I86+'Taco Bell'!I86+'Chick-fil-A'!I86+Dunkin!I86+'Misha''s'!I86+Sergios!I86+'Moes PG5'!I86+'Papa Johns'!I86+Salad!I86+'Half Moon'!I86+'Athletic Training Table'!I86+'Starbucks BBC'!I86+'Moes BBC'!I86+'Grille Works BBC'!I86+'Subway BBC'!I86+'Market Pavillion'!I86+'Chic Fil A BBC'!I86+Panera!I86+'Heritage Market'!I86</f>
        <v>81454.501027199993</v>
      </c>
      <c r="J86" s="103">
        <f t="shared" si="33"/>
        <v>3.9317735806082884E-3</v>
      </c>
      <c r="K86" s="167">
        <f>'POD Breezeway'!K86+'Express GL'!K86+'Starbucks GL-SBX Truck'!K86+'Miro''s'!K86+'Faculty Club'!K86+'Almazar '!K86+'Burger King'!K86+Bustelo!K86+Chilis!K86+Einstein!K86+Jamba!K86+'Pollo Tropical'!K86+'Subway GC'!K86+'Sushi Maki'!K86+Panda!K86+'Starbucks Mango'!K86+'Taco Bell'!K86+'Chick-fil-A'!K86+Dunkin!K86+'Misha''s'!K86+Sergios!K86+'Moes PG5'!K86+'Papa Johns'!K86+Salad!K86+'Half Moon'!K86+'Athletic Training Table'!K86+'Starbucks BBC'!K86+'Moes BBC'!K86+'Grille Works BBC'!K86+'Subway BBC'!K86+'Market Pavillion'!K86+'Chic Fil A BBC'!K86+Panera!K86+'Heritage Market'!K86</f>
        <v>82660.918195744001</v>
      </c>
      <c r="L86" s="103">
        <f t="shared" si="34"/>
        <v>3.9373908113375803E-3</v>
      </c>
      <c r="M86" s="167">
        <f>'POD Breezeway'!M86+'Express GL'!M86+'Starbucks GL-SBX Truck'!M86+'Miro''s'!M86+'Faculty Club'!M86+'Almazar '!M86+'Burger King'!M86+Bustelo!M86+Chilis!M86+Einstein!M86+Jamba!M86+'Pollo Tropical'!M86+'Subway GC'!M86+'Sushi Maki'!M86+Panda!M86+'Starbucks Mango'!M86+'Taco Bell'!M86+'Chick-fil-A'!M86+Dunkin!M86+'Misha''s'!M86+Sergios!M86+'Moes PG5'!M86+'Papa Johns'!M86+Salad!M86+'Half Moon'!M86+'Athletic Training Table'!M86+'Starbucks BBC'!M86+'Moes BBC'!M86+'Grille Works BBC'!M86+'Subway BBC'!M86+'Market Pavillion'!M86+'Chic Fil A BBC'!M86+Panera!M86+'Heritage Market'!M86</f>
        <v>83891.787299138872</v>
      </c>
      <c r="N86" s="103">
        <f t="shared" si="35"/>
        <v>3.9310914345395444E-3</v>
      </c>
      <c r="O86" s="167">
        <f>'POD Breezeway'!O86+'Express GL'!O86+'Starbucks GL-SBX Truck'!O86+'Miro''s'!O86+'Faculty Club'!O86+'Almazar '!O86+'Burger King'!O86+Bustelo!O86+Chilis!O86+Einstein!O86+Jamba!O86+'Pollo Tropical'!O86+'Subway GC'!O86+'Sushi Maki'!O86+Panda!O86+'Starbucks Mango'!O86+'Taco Bell'!O86+'Chick-fil-A'!O86+Dunkin!O86+'Misha''s'!O86+Sergios!O86+'Moes PG5'!O86+'Papa Johns'!O86+Salad!O86+'Half Moon'!O86+'Athletic Training Table'!O86+'Starbucks BBC'!O86+'Moes BBC'!O86+'Grille Works BBC'!O86+'Subway BBC'!O86+'Market Pavillion'!O86+'Chic Fil A BBC'!O86+Panera!O86+'Heritage Market'!O86</f>
        <v>85139.509273596457</v>
      </c>
      <c r="P86" s="103">
        <f t="shared" si="36"/>
        <v>3.930749344228701E-3</v>
      </c>
      <c r="Q86" s="167">
        <f>'POD Breezeway'!Q86+'Express GL'!Q86+'Starbucks GL-SBX Truck'!Q86+'Miro''s'!Q86+'Faculty Club'!Q86+'Almazar '!Q86+'Burger King'!Q86+Bustelo!Q86+Chilis!Q86+Einstein!Q86+Jamba!Q86+'Pollo Tropical'!Q86+'Subway GC'!Q86+'Sushi Maki'!Q86+Panda!Q86+'Starbucks Mango'!Q86+'Taco Bell'!Q86+'Chick-fil-A'!Q86+Dunkin!Q86+'Misha''s'!Q86+Sergios!Q86+'Moes PG5'!Q86+'Papa Johns'!Q86+Salad!Q86+'Half Moon'!Q86+'Athletic Training Table'!Q86+'Starbucks BBC'!Q86+'Moes BBC'!Q86+'Grille Works BBC'!Q86+'Subway BBC'!Q86+'Market Pavillion'!Q86+'Chic Fil A BBC'!Q86+Panera!Q86+'Heritage Market'!Q86</f>
        <v>86412.493756875949</v>
      </c>
      <c r="R86" s="103">
        <f t="shared" si="37"/>
        <v>3.9304108919144343E-3</v>
      </c>
      <c r="S86" s="167">
        <f>'POD Breezeway'!S86+'Express GL'!S86+'Starbucks GL-SBX Truck'!S86+'Miro''s'!S86+'Faculty Club'!S86+'Almazar '!S86+'Burger King'!S86+Bustelo!S86+Chilis!S86+Einstein!S86+Jamba!S86+'Pollo Tropical'!S86+'Subway GC'!S86+'Sushi Maki'!S86+Panda!S86+'Starbucks Mango'!S86+'Taco Bell'!S86+'Chick-fil-A'!S86+Dunkin!S86+'Misha''s'!S86+Sergios!S86+'Moes PG5'!S86+'Papa Johns'!S86+Salad!S86+'Half Moon'!S86+'Athletic Training Table'!S86+'Starbucks BBC'!S86+'Moes BBC'!S86+'Grille Works BBC'!S86+'Subway BBC'!S86+'Market Pavillion'!S86+'Chic Fil A BBC'!S86+Panera!S86+'Heritage Market'!S86</f>
        <v>87707.159292058524</v>
      </c>
      <c r="T86" s="103">
        <f t="shared" si="38"/>
        <v>3.9300728890139768E-3</v>
      </c>
      <c r="U86" s="167">
        <f>'POD Breezeway'!U86+'Express GL'!U86+'Starbucks GL-SBX Truck'!U86+'Miro''s'!U86+'Faculty Club'!U86+'Almazar '!U86+'Burger King'!U86+Bustelo!U86+Chilis!U86+Einstein!U86+Jamba!U86+'Pollo Tropical'!U86+'Subway GC'!U86+'Sushi Maki'!U86+Panda!U86+'Starbucks Mango'!U86+'Taco Bell'!U86+'Chick-fil-A'!U86+Dunkin!U86+'Misha''s'!U86+Sergios!U86+'Moes PG5'!U86+'Papa Johns'!U86+Salad!U86+'Half Moon'!U86+'Athletic Training Table'!U86+'Starbucks BBC'!U86+'Moes BBC'!U86+'Grille Works BBC'!U86+'Subway BBC'!U86+'Market Pavillion'!U86+'Chic Fil A BBC'!U86+Panera!U86+'Heritage Market'!U86</f>
        <v>89023.933536382436</v>
      </c>
      <c r="V86" s="103">
        <f t="shared" si="29"/>
        <v>3.9297353763592469E-3</v>
      </c>
    </row>
    <row r="87" spans="1:22" ht="12.75" customHeight="1" x14ac:dyDescent="0.3">
      <c r="A87" s="38" t="s">
        <v>152</v>
      </c>
      <c r="B87" s="50"/>
      <c r="C87" s="167">
        <f>'POD Breezeway'!C87+'Express GL'!C87+'Starbucks GL-SBX Truck'!C87+'Miro''s'!C87+'Faculty Club'!C87+'Almazar '!C87+'Burger King'!C87+Bustelo!C87+Chilis!C87+Einstein!C87+Jamba!C87+'Pollo Tropical'!C87+'Subway GC'!C87+'Sushi Maki'!C87+Panda!C87+'Starbucks Mango'!C87+'Taco Bell'!C87+'Chick-fil-A'!C87+Dunkin!C87+'Misha''s'!C87+Sergios!C87+'Moes PG5'!C87+'Papa Johns'!C87+Salad!C87+'Half Moon'!C87+'Athletic Training Table'!C87+'Starbucks BBC'!C87+'Moes BBC'!C87+'Grille Works BBC'!C87+'Subway BBC'!C87+'Market Pavillion'!C87+'Chic Fil A BBC'!C87+Panera!C87+'Heritage Market'!C87</f>
        <v>0</v>
      </c>
      <c r="D87" s="103">
        <f t="shared" si="30"/>
        <v>0</v>
      </c>
      <c r="E87" s="167">
        <f>'POD Breezeway'!E87+'Express GL'!E87+'Starbucks GL-SBX Truck'!E87+'Miro''s'!E87+'Faculty Club'!E87+'Almazar '!E87+'Burger King'!E87+Bustelo!E87+Chilis!E87+Einstein!E87+Jamba!E87+'Pollo Tropical'!E87+'Subway GC'!E87+'Sushi Maki'!E87+Panda!E87+'Starbucks Mango'!E87+'Taco Bell'!E87+'Chick-fil-A'!E87+Dunkin!E87+'Misha''s'!E87+Sergios!E87+'Moes PG5'!E87+'Papa Johns'!E87+Salad!E87+'Half Moon'!E87+'Athletic Training Table'!E87+'Starbucks BBC'!E87+'Moes BBC'!E87+'Grille Works BBC'!E87+'Subway BBC'!E87+'Market Pavillion'!E87+'Chic Fil A BBC'!E87+Panera!E87+'Heritage Market'!E87</f>
        <v>0</v>
      </c>
      <c r="F87" s="103">
        <f t="shared" si="31"/>
        <v>0</v>
      </c>
      <c r="G87" s="167">
        <f>'POD Breezeway'!G87+'Express GL'!G87+'Starbucks GL-SBX Truck'!G87+'Miro''s'!G87+'Faculty Club'!G87+'Almazar '!G87+'Burger King'!G87+Bustelo!G87+Chilis!G87+Einstein!G87+Jamba!G87+'Pollo Tropical'!G87+'Subway GC'!G87+'Sushi Maki'!G87+Panda!G87+'Starbucks Mango'!G87+'Taco Bell'!G87+'Chick-fil-A'!G87+Dunkin!G87+'Misha''s'!G87+Sergios!G87+'Moes PG5'!G87+'Papa Johns'!G87+Salad!G87+'Half Moon'!G87+'Athletic Training Table'!G87+'Starbucks BBC'!G87+'Moes BBC'!G87+'Grille Works BBC'!G87+'Subway BBC'!G87+'Market Pavillion'!G87+'Chic Fil A BBC'!G87+Panera!G87+'Heritage Market'!G87</f>
        <v>0</v>
      </c>
      <c r="H87" s="103">
        <f t="shared" si="32"/>
        <v>0</v>
      </c>
      <c r="I87" s="167">
        <f>'POD Breezeway'!I87+'Express GL'!I87+'Starbucks GL-SBX Truck'!I87+'Miro''s'!I87+'Faculty Club'!I87+'Almazar '!I87+'Burger King'!I87+Bustelo!I87+Chilis!I87+Einstein!I87+Jamba!I87+'Pollo Tropical'!I87+'Subway GC'!I87+'Sushi Maki'!I87+Panda!I87+'Starbucks Mango'!I87+'Taco Bell'!I87+'Chick-fil-A'!I87+Dunkin!I87+'Misha''s'!I87+Sergios!I87+'Moes PG5'!I87+'Papa Johns'!I87+Salad!I87+'Half Moon'!I87+'Athletic Training Table'!I87+'Starbucks BBC'!I87+'Moes BBC'!I87+'Grille Works BBC'!I87+'Subway BBC'!I87+'Market Pavillion'!I87+'Chic Fil A BBC'!I87+Panera!I87+'Heritage Market'!I87</f>
        <v>0</v>
      </c>
      <c r="J87" s="103">
        <f t="shared" si="33"/>
        <v>0</v>
      </c>
      <c r="K87" s="167">
        <f>'POD Breezeway'!K87+'Express GL'!K87+'Starbucks GL-SBX Truck'!K87+'Miro''s'!K87+'Faculty Club'!K87+'Almazar '!K87+'Burger King'!K87+Bustelo!K87+Chilis!K87+Einstein!K87+Jamba!K87+'Pollo Tropical'!K87+'Subway GC'!K87+'Sushi Maki'!K87+Panda!K87+'Starbucks Mango'!K87+'Taco Bell'!K87+'Chick-fil-A'!K87+Dunkin!K87+'Misha''s'!K87+Sergios!K87+'Moes PG5'!K87+'Papa Johns'!K87+Salad!K87+'Half Moon'!K87+'Athletic Training Table'!K87+'Starbucks BBC'!K87+'Moes BBC'!K87+'Grille Works BBC'!K87+'Subway BBC'!K87+'Market Pavillion'!K87+'Chic Fil A BBC'!K87+Panera!K87+'Heritage Market'!K87</f>
        <v>0</v>
      </c>
      <c r="L87" s="103">
        <f t="shared" si="34"/>
        <v>0</v>
      </c>
      <c r="M87" s="167">
        <f>'POD Breezeway'!M87+'Express GL'!M87+'Starbucks GL-SBX Truck'!M87+'Miro''s'!M87+'Faculty Club'!M87+'Almazar '!M87+'Burger King'!M87+Bustelo!M87+Chilis!M87+Einstein!M87+Jamba!M87+'Pollo Tropical'!M87+'Subway GC'!M87+'Sushi Maki'!M87+Panda!M87+'Starbucks Mango'!M87+'Taco Bell'!M87+'Chick-fil-A'!M87+Dunkin!M87+'Misha''s'!M87+Sergios!M87+'Moes PG5'!M87+'Papa Johns'!M87+Salad!M87+'Half Moon'!M87+'Athletic Training Table'!M87+'Starbucks BBC'!M87+'Moes BBC'!M87+'Grille Works BBC'!M87+'Subway BBC'!M87+'Market Pavillion'!M87+'Chic Fil A BBC'!M87+Panera!M87+'Heritage Market'!M87</f>
        <v>0</v>
      </c>
      <c r="N87" s="103">
        <f t="shared" si="35"/>
        <v>0</v>
      </c>
      <c r="O87" s="167">
        <f>'POD Breezeway'!O87+'Express GL'!O87+'Starbucks GL-SBX Truck'!O87+'Miro''s'!O87+'Faculty Club'!O87+'Almazar '!O87+'Burger King'!O87+Bustelo!O87+Chilis!O87+Einstein!O87+Jamba!O87+'Pollo Tropical'!O87+'Subway GC'!O87+'Sushi Maki'!O87+Panda!O87+'Starbucks Mango'!O87+'Taco Bell'!O87+'Chick-fil-A'!O87+Dunkin!O87+'Misha''s'!O87+Sergios!O87+'Moes PG5'!O87+'Papa Johns'!O87+Salad!O87+'Half Moon'!O87+'Athletic Training Table'!O87+'Starbucks BBC'!O87+'Moes BBC'!O87+'Grille Works BBC'!O87+'Subway BBC'!O87+'Market Pavillion'!O87+'Chic Fil A BBC'!O87+Panera!O87+'Heritage Market'!O87</f>
        <v>0</v>
      </c>
      <c r="P87" s="103">
        <f t="shared" si="36"/>
        <v>0</v>
      </c>
      <c r="Q87" s="167">
        <f>'POD Breezeway'!Q87+'Express GL'!Q87+'Starbucks GL-SBX Truck'!Q87+'Miro''s'!Q87+'Faculty Club'!Q87+'Almazar '!Q87+'Burger King'!Q87+Bustelo!Q87+Chilis!Q87+Einstein!Q87+Jamba!Q87+'Pollo Tropical'!Q87+'Subway GC'!Q87+'Sushi Maki'!Q87+Panda!Q87+'Starbucks Mango'!Q87+'Taco Bell'!Q87+'Chick-fil-A'!Q87+Dunkin!Q87+'Misha''s'!Q87+Sergios!Q87+'Moes PG5'!Q87+'Papa Johns'!Q87+Salad!Q87+'Half Moon'!Q87+'Athletic Training Table'!Q87+'Starbucks BBC'!Q87+'Moes BBC'!Q87+'Grille Works BBC'!Q87+'Subway BBC'!Q87+'Market Pavillion'!Q87+'Chic Fil A BBC'!Q87+Panera!Q87+'Heritage Market'!Q87</f>
        <v>0</v>
      </c>
      <c r="R87" s="103">
        <f t="shared" si="37"/>
        <v>0</v>
      </c>
      <c r="S87" s="167">
        <f>'POD Breezeway'!S87+'Express GL'!S87+'Starbucks GL-SBX Truck'!S87+'Miro''s'!S87+'Faculty Club'!S87+'Almazar '!S87+'Burger King'!S87+Bustelo!S87+Chilis!S87+Einstein!S87+Jamba!S87+'Pollo Tropical'!S87+'Subway GC'!S87+'Sushi Maki'!S87+Panda!S87+'Starbucks Mango'!S87+'Taco Bell'!S87+'Chick-fil-A'!S87+Dunkin!S87+'Misha''s'!S87+Sergios!S87+'Moes PG5'!S87+'Papa Johns'!S87+Salad!S87+'Half Moon'!S87+'Athletic Training Table'!S87+'Starbucks BBC'!S87+'Moes BBC'!S87+'Grille Works BBC'!S87+'Subway BBC'!S87+'Market Pavillion'!S87+'Chic Fil A BBC'!S87+Panera!S87+'Heritage Market'!S87</f>
        <v>0</v>
      </c>
      <c r="T87" s="103">
        <f t="shared" si="38"/>
        <v>0</v>
      </c>
      <c r="U87" s="167">
        <f>'POD Breezeway'!U87+'Express GL'!U87+'Starbucks GL-SBX Truck'!U87+'Miro''s'!U87+'Faculty Club'!U87+'Almazar '!U87+'Burger King'!U87+Bustelo!U87+Chilis!U87+Einstein!U87+Jamba!U87+'Pollo Tropical'!U87+'Subway GC'!U87+'Sushi Maki'!U87+Panda!U87+'Starbucks Mango'!U87+'Taco Bell'!U87+'Chick-fil-A'!U87+Dunkin!U87+'Misha''s'!U87+Sergios!U87+'Moes PG5'!U87+'Papa Johns'!U87+Salad!U87+'Half Moon'!U87+'Athletic Training Table'!U87+'Starbucks BBC'!U87+'Moes BBC'!U87+'Grille Works BBC'!U87+'Subway BBC'!U87+'Market Pavillion'!U87+'Chic Fil A BBC'!U87+Panera!U87+'Heritage Market'!U87</f>
        <v>0</v>
      </c>
      <c r="V87" s="103">
        <f t="shared" si="29"/>
        <v>0</v>
      </c>
    </row>
    <row r="88" spans="1:22" ht="12.75" customHeight="1" x14ac:dyDescent="0.3">
      <c r="A88" s="38" t="s">
        <v>12</v>
      </c>
      <c r="B88" s="50"/>
      <c r="C88" s="167">
        <f>'POD Breezeway'!C88+'Express GL'!C88+'Starbucks GL-SBX Truck'!C88+'Miro''s'!C88+'Faculty Club'!C88+'Almazar '!C88+'Burger King'!C88+Bustelo!C88+Chilis!C88+Einstein!C88+Jamba!C88+'Pollo Tropical'!C88+'Subway GC'!C88+'Sushi Maki'!C88+Panda!C88+'Starbucks Mango'!C88+'Taco Bell'!C88+'Chick-fil-A'!C88+Dunkin!C88+'Misha''s'!C88+Sergios!C88+'Moes PG5'!C88+'Papa Johns'!C88+Salad!C88+'Half Moon'!C88+'Athletic Training Table'!C88+'Starbucks BBC'!C88+'Moes BBC'!C88+'Grille Works BBC'!C88+'Subway BBC'!C88+'Market Pavillion'!C88+'Chic Fil A BBC'!C88+Panera!C88+'Heritage Market'!C88</f>
        <v>79479.926837999999</v>
      </c>
      <c r="D88" s="103">
        <f t="shared" si="30"/>
        <v>4.9942460513143884E-3</v>
      </c>
      <c r="E88" s="167">
        <f>'POD Breezeway'!E88+'Express GL'!E88+'Starbucks GL-SBX Truck'!E88+'Miro''s'!E88+'Faculty Club'!E88+'Almazar '!E88+'Burger King'!E88+Bustelo!E88+Chilis!E88+Einstein!E88+Jamba!E88+'Pollo Tropical'!E88+'Subway GC'!E88+'Sushi Maki'!E88+Panda!E88+'Starbucks Mango'!E88+'Taco Bell'!E88+'Chick-fil-A'!E88+Dunkin!E88+'Misha''s'!E88+Sergios!E88+'Moes PG5'!E88+'Papa Johns'!E88+Salad!E88+'Half Moon'!E88+'Athletic Training Table'!E88+'Starbucks BBC'!E88+'Moes BBC'!E88+'Grille Works BBC'!E88+'Subway BBC'!E88+'Market Pavillion'!E88+'Chic Fil A BBC'!E88+Panera!E88+'Heritage Market'!E88</f>
        <v>96925.204200000007</v>
      </c>
      <c r="F88" s="103">
        <f t="shared" si="31"/>
        <v>5.0104574086945897E-3</v>
      </c>
      <c r="G88" s="167">
        <f>'POD Breezeway'!G88+'Express GL'!G88+'Starbucks GL-SBX Truck'!G88+'Miro''s'!G88+'Faculty Club'!G88+'Almazar '!G88+'Burger King'!G88+Bustelo!G88+Chilis!G88+Einstein!G88+Jamba!G88+'Pollo Tropical'!G88+'Subway GC'!G88+'Sushi Maki'!G88+Panda!G88+'Starbucks Mango'!G88+'Taco Bell'!G88+'Chick-fil-A'!G88+Dunkin!G88+'Misha''s'!G88+Sergios!G88+'Moes PG5'!G88+'Papa Johns'!G88+Salad!G88+'Half Moon'!G88+'Athletic Training Table'!G88+'Starbucks BBC'!G88+'Moes BBC'!G88+'Grille Works BBC'!G88+'Subway BBC'!G88+'Market Pavillion'!G88+'Chic Fil A BBC'!G88+Panera!G88+'Heritage Market'!G88</f>
        <v>102336.782784</v>
      </c>
      <c r="H88" s="103">
        <f t="shared" si="32"/>
        <v>5.0134447032762226E-3</v>
      </c>
      <c r="I88" s="167">
        <f>'POD Breezeway'!I88+'Express GL'!I88+'Starbucks GL-SBX Truck'!I88+'Miro''s'!I88+'Faculty Club'!I88+'Almazar '!I88+'Burger King'!I88+Bustelo!I88+Chilis!I88+Einstein!I88+Jamba!I88+'Pollo Tropical'!I88+'Subway GC'!I88+'Sushi Maki'!I88+Panda!I88+'Starbucks Mango'!I88+'Taco Bell'!I88+'Chick-fil-A'!I88+Dunkin!I88+'Misha''s'!I88+Sergios!I88+'Moes PG5'!I88+'Papa Johns'!I88+Salad!I88+'Half Moon'!I88+'Athletic Training Table'!I88+'Starbucks BBC'!I88+'Moes BBC'!I88+'Grille Works BBC'!I88+'Subway BBC'!I88+'Market Pavillion'!I88+'Chic Fil A BBC'!I88+Panera!I88+'Heritage Market'!I88</f>
        <v>103854.48880968</v>
      </c>
      <c r="J88" s="103">
        <f t="shared" si="33"/>
        <v>5.0130113152755682E-3</v>
      </c>
      <c r="K88" s="167">
        <f>'POD Breezeway'!K88+'Express GL'!K88+'Starbucks GL-SBX Truck'!K88+'Miro''s'!K88+'Faculty Club'!K88+'Almazar '!K88+'Burger King'!K88+Bustelo!K88+Chilis!K88+Einstein!K88+Jamba!K88+'Pollo Tropical'!K88+'Subway GC'!K88+'Sushi Maki'!K88+Panda!K88+'Starbucks Mango'!K88+'Taco Bell'!K88+'Chick-fil-A'!K88+Dunkin!K88+'Misha''s'!K88+Sergios!K88+'Moes PG5'!K88+'Papa Johns'!K88+Salad!K88+'Half Moon'!K88+'Athletic Training Table'!K88+'Starbucks BBC'!K88+'Moes BBC'!K88+'Grille Works BBC'!K88+'Subway BBC'!K88+'Market Pavillion'!K88+'Chic Fil A BBC'!K88+Panera!K88+'Heritage Market'!K88</f>
        <v>105392.67069957363</v>
      </c>
      <c r="L88" s="103">
        <f t="shared" si="34"/>
        <v>5.020173284455416E-3</v>
      </c>
      <c r="M88" s="167">
        <f>'POD Breezeway'!M88+'Express GL'!M88+'Starbucks GL-SBX Truck'!M88+'Miro''s'!M88+'Faculty Club'!M88+'Almazar '!M88+'Burger King'!M88+Bustelo!M88+Chilis!M88+Einstein!M88+Jamba!M88+'Pollo Tropical'!M88+'Subway GC'!M88+'Sushi Maki'!M88+Panda!M88+'Starbucks Mango'!M88+'Taco Bell'!M88+'Chick-fil-A'!M88+Dunkin!M88+'Misha''s'!M88+Sergios!M88+'Moes PG5'!M88+'Papa Johns'!M88+Salad!M88+'Half Moon'!M88+'Athletic Training Table'!M88+'Starbucks BBC'!M88+'Moes BBC'!M88+'Grille Works BBC'!M88+'Subway BBC'!M88+'Market Pavillion'!M88+'Chic Fil A BBC'!M88+Panera!M88+'Heritage Market'!M88</f>
        <v>106962.0288064021</v>
      </c>
      <c r="N88" s="103">
        <f t="shared" si="35"/>
        <v>5.0121415790379204E-3</v>
      </c>
      <c r="O88" s="167">
        <f>'POD Breezeway'!O88+'Express GL'!O88+'Starbucks GL-SBX Truck'!O88+'Miro''s'!O88+'Faculty Club'!O88+'Almazar '!O88+'Burger King'!O88+Bustelo!O88+Chilis!O88+Einstein!O88+Jamba!O88+'Pollo Tropical'!O88+'Subway GC'!O88+'Sushi Maki'!O88+Panda!O88+'Starbucks Mango'!O88+'Taco Bell'!O88+'Chick-fil-A'!O88+Dunkin!O88+'Misha''s'!O88+Sergios!O88+'Moes PG5'!O88+'Papa Johns'!O88+Salad!O88+'Half Moon'!O88+'Athletic Training Table'!O88+'Starbucks BBC'!O88+'Moes BBC'!O88+'Grille Works BBC'!O88+'Subway BBC'!O88+'Market Pavillion'!O88+'Chic Fil A BBC'!O88+Panera!O88+'Heritage Market'!O88</f>
        <v>108552.87432383549</v>
      </c>
      <c r="P88" s="103">
        <f t="shared" si="36"/>
        <v>5.0117054138915946E-3</v>
      </c>
      <c r="Q88" s="167">
        <f>'POD Breezeway'!Q88+'Express GL'!Q88+'Starbucks GL-SBX Truck'!Q88+'Miro''s'!Q88+'Faculty Club'!Q88+'Almazar '!Q88+'Burger King'!Q88+Bustelo!Q88+Chilis!Q88+Einstein!Q88+Jamba!Q88+'Pollo Tropical'!Q88+'Subway GC'!Q88+'Sushi Maki'!Q88+Panda!Q88+'Starbucks Mango'!Q88+'Taco Bell'!Q88+'Chick-fil-A'!Q88+Dunkin!Q88+'Misha''s'!Q88+Sergios!Q88+'Moes PG5'!Q88+'Papa Johns'!Q88+Salad!Q88+'Half Moon'!Q88+'Athletic Training Table'!Q88+'Starbucks BBC'!Q88+'Moes BBC'!Q88+'Grille Works BBC'!Q88+'Subway BBC'!Q88+'Market Pavillion'!Q88+'Chic Fil A BBC'!Q88+Panera!Q88+'Heritage Market'!Q88</f>
        <v>110175.92954001682</v>
      </c>
      <c r="R88" s="103">
        <f t="shared" si="37"/>
        <v>5.0112738871909033E-3</v>
      </c>
      <c r="S88" s="167">
        <f>'POD Breezeway'!S88+'Express GL'!S88+'Starbucks GL-SBX Truck'!S88+'Miro''s'!S88+'Faculty Club'!S88+'Almazar '!S88+'Burger King'!S88+Bustelo!S88+Chilis!S88+Einstein!S88+Jamba!S88+'Pollo Tropical'!S88+'Subway GC'!S88+'Sushi Maki'!S88+Panda!S88+'Starbucks Mango'!S88+'Taco Bell'!S88+'Chick-fil-A'!S88+Dunkin!S88+'Misha''s'!S88+Sergios!S88+'Moes PG5'!S88+'Papa Johns'!S88+Salad!S88+'Half Moon'!S88+'Athletic Training Table'!S88+'Starbucks BBC'!S88+'Moes BBC'!S88+'Grille Works BBC'!S88+'Subway BBC'!S88+'Market Pavillion'!S88+'Chic Fil A BBC'!S88+Panera!S88+'Heritage Market'!S88</f>
        <v>111826.62809737463</v>
      </c>
      <c r="T88" s="103">
        <f t="shared" si="38"/>
        <v>5.010842933492821E-3</v>
      </c>
      <c r="U88" s="167">
        <f>'POD Breezeway'!U88+'Express GL'!U88+'Starbucks GL-SBX Truck'!U88+'Miro''s'!U88+'Faculty Club'!U88+'Almazar '!U88+'Burger King'!U88+Bustelo!U88+Chilis!U88+Einstein!U88+Jamba!U88+'Pollo Tropical'!U88+'Subway GC'!U88+'Sushi Maki'!U88+Panda!U88+'Starbucks Mango'!U88+'Taco Bell'!U88+'Chick-fil-A'!U88+Dunkin!U88+'Misha''s'!U88+Sergios!U88+'Moes PG5'!U88+'Papa Johns'!U88+Salad!U88+'Half Moon'!U88+'Athletic Training Table'!U88+'Starbucks BBC'!U88+'Moes BBC'!U88+'Grille Works BBC'!U88+'Subway BBC'!U88+'Market Pavillion'!U88+'Chic Fil A BBC'!U88+Panera!U88+'Heritage Market'!U88</f>
        <v>113505.51525888761</v>
      </c>
      <c r="V88" s="103">
        <f t="shared" si="29"/>
        <v>5.0104126048580392E-3</v>
      </c>
    </row>
    <row r="89" spans="1:22" ht="12.75" customHeight="1" x14ac:dyDescent="0.3">
      <c r="A89" s="38" t="s">
        <v>172</v>
      </c>
      <c r="B89" s="50"/>
      <c r="C89" s="167">
        <f>'POD Breezeway'!C89+'Express GL'!C89+'Starbucks GL-SBX Truck'!C89+'Miro''s'!C89+'Faculty Club'!C89+'Almazar '!C89+'Burger King'!C89+Bustelo!C89+Chilis!C89+Einstein!C89+Jamba!C89+'Pollo Tropical'!C89+'Subway GC'!C89+'Sushi Maki'!C89+Panda!C89+'Starbucks Mango'!C89+'Taco Bell'!C89+'Chick-fil-A'!C89+Dunkin!C89+'Misha''s'!C89+Sergios!C89+'Moes PG5'!C89+'Papa Johns'!C89+Salad!C89+'Half Moon'!C89+'Athletic Training Table'!C89+'Starbucks BBC'!C89+'Moes BBC'!C89+'Grille Works BBC'!C89+'Subway BBC'!C89+'Market Pavillion'!C89+'Chic Fil A BBC'!C89+Panera!C89+'Heritage Market'!C89</f>
        <v>0</v>
      </c>
      <c r="D89" s="103">
        <f t="shared" si="30"/>
        <v>0</v>
      </c>
      <c r="E89" s="167">
        <f>'POD Breezeway'!E89+'Express GL'!E89+'Starbucks GL-SBX Truck'!E89+'Miro''s'!E89+'Faculty Club'!E89+'Almazar '!E89+'Burger King'!E89+Bustelo!E89+Chilis!E89+Einstein!E89+Jamba!E89+'Pollo Tropical'!E89+'Subway GC'!E89+'Sushi Maki'!E89+Panda!E89+'Starbucks Mango'!E89+'Taco Bell'!E89+'Chick-fil-A'!E89+Dunkin!E89+'Misha''s'!E89+Sergios!E89+'Moes PG5'!E89+'Papa Johns'!E89+Salad!E89+'Half Moon'!E89+'Athletic Training Table'!E89+'Starbucks BBC'!E89+'Moes BBC'!E89+'Grille Works BBC'!E89+'Subway BBC'!E89+'Market Pavillion'!E89+'Chic Fil A BBC'!E89+Panera!E89+'Heritage Market'!E89</f>
        <v>0</v>
      </c>
      <c r="F89" s="103">
        <f t="shared" si="31"/>
        <v>0</v>
      </c>
      <c r="G89" s="167">
        <f>'POD Breezeway'!G89+'Express GL'!G89+'Starbucks GL-SBX Truck'!G89+'Miro''s'!G89+'Faculty Club'!G89+'Almazar '!G89+'Burger King'!G89+Bustelo!G89+Chilis!G89+Einstein!G89+Jamba!G89+'Pollo Tropical'!G89+'Subway GC'!G89+'Sushi Maki'!G89+Panda!G89+'Starbucks Mango'!G89+'Taco Bell'!G89+'Chick-fil-A'!G89+Dunkin!G89+'Misha''s'!G89+Sergios!G89+'Moes PG5'!G89+'Papa Johns'!G89+Salad!G89+'Half Moon'!G89+'Athletic Training Table'!G89+'Starbucks BBC'!G89+'Moes BBC'!G89+'Grille Works BBC'!G89+'Subway BBC'!G89+'Market Pavillion'!G89+'Chic Fil A BBC'!G89+Panera!G89+'Heritage Market'!G89</f>
        <v>0</v>
      </c>
      <c r="H89" s="103">
        <f t="shared" si="32"/>
        <v>0</v>
      </c>
      <c r="I89" s="167">
        <f>'POD Breezeway'!I89+'Express GL'!I89+'Starbucks GL-SBX Truck'!I89+'Miro''s'!I89+'Faculty Club'!I89+'Almazar '!I89+'Burger King'!I89+Bustelo!I89+Chilis!I89+Einstein!I89+Jamba!I89+'Pollo Tropical'!I89+'Subway GC'!I89+'Sushi Maki'!I89+Panda!I89+'Starbucks Mango'!I89+'Taco Bell'!I89+'Chick-fil-A'!I89+Dunkin!I89+'Misha''s'!I89+Sergios!I89+'Moes PG5'!I89+'Papa Johns'!I89+Salad!I89+'Half Moon'!I89+'Athletic Training Table'!I89+'Starbucks BBC'!I89+'Moes BBC'!I89+'Grille Works BBC'!I89+'Subway BBC'!I89+'Market Pavillion'!I89+'Chic Fil A BBC'!I89+Panera!I89+'Heritage Market'!I89</f>
        <v>0</v>
      </c>
      <c r="J89" s="103">
        <f t="shared" si="33"/>
        <v>0</v>
      </c>
      <c r="K89" s="167">
        <f>'POD Breezeway'!K89+'Express GL'!K89+'Starbucks GL-SBX Truck'!K89+'Miro''s'!K89+'Faculty Club'!K89+'Almazar '!K89+'Burger King'!K89+Bustelo!K89+Chilis!K89+Einstein!K89+Jamba!K89+'Pollo Tropical'!K89+'Subway GC'!K89+'Sushi Maki'!K89+Panda!K89+'Starbucks Mango'!K89+'Taco Bell'!K89+'Chick-fil-A'!K89+Dunkin!K89+'Misha''s'!K89+Sergios!K89+'Moes PG5'!K89+'Papa Johns'!K89+Salad!K89+'Half Moon'!K89+'Athletic Training Table'!K89+'Starbucks BBC'!K89+'Moes BBC'!K89+'Grille Works BBC'!K89+'Subway BBC'!K89+'Market Pavillion'!K89+'Chic Fil A BBC'!K89+Panera!K89+'Heritage Market'!K89</f>
        <v>0</v>
      </c>
      <c r="L89" s="103">
        <f t="shared" si="34"/>
        <v>0</v>
      </c>
      <c r="M89" s="167">
        <f>'POD Breezeway'!M89+'Express GL'!M89+'Starbucks GL-SBX Truck'!M89+'Miro''s'!M89+'Faculty Club'!M89+'Almazar '!M89+'Burger King'!M89+Bustelo!M89+Chilis!M89+Einstein!M89+Jamba!M89+'Pollo Tropical'!M89+'Subway GC'!M89+'Sushi Maki'!M89+Panda!M89+'Starbucks Mango'!M89+'Taco Bell'!M89+'Chick-fil-A'!M89+Dunkin!M89+'Misha''s'!M89+Sergios!M89+'Moes PG5'!M89+'Papa Johns'!M89+Salad!M89+'Half Moon'!M89+'Athletic Training Table'!M89+'Starbucks BBC'!M89+'Moes BBC'!M89+'Grille Works BBC'!M89+'Subway BBC'!M89+'Market Pavillion'!M89+'Chic Fil A BBC'!M89+Panera!M89+'Heritage Market'!M89</f>
        <v>0</v>
      </c>
      <c r="N89" s="103">
        <f t="shared" si="35"/>
        <v>0</v>
      </c>
      <c r="O89" s="167">
        <f>'POD Breezeway'!O89+'Express GL'!O89+'Starbucks GL-SBX Truck'!O89+'Miro''s'!O89+'Faculty Club'!O89+'Almazar '!O89+'Burger King'!O89+Bustelo!O89+Chilis!O89+Einstein!O89+Jamba!O89+'Pollo Tropical'!O89+'Subway GC'!O89+'Sushi Maki'!O89+Panda!O89+'Starbucks Mango'!O89+'Taco Bell'!O89+'Chick-fil-A'!O89+Dunkin!O89+'Misha''s'!O89+Sergios!O89+'Moes PG5'!O89+'Papa Johns'!O89+Salad!O89+'Half Moon'!O89+'Athletic Training Table'!O89+'Starbucks BBC'!O89+'Moes BBC'!O89+'Grille Works BBC'!O89+'Subway BBC'!O89+'Market Pavillion'!O89+'Chic Fil A BBC'!O89+Panera!O89+'Heritage Market'!O89</f>
        <v>0</v>
      </c>
      <c r="P89" s="103">
        <f t="shared" si="36"/>
        <v>0</v>
      </c>
      <c r="Q89" s="167">
        <f>'POD Breezeway'!Q89+'Express GL'!Q89+'Starbucks GL-SBX Truck'!Q89+'Miro''s'!Q89+'Faculty Club'!Q89+'Almazar '!Q89+'Burger King'!Q89+Bustelo!Q89+Chilis!Q89+Einstein!Q89+Jamba!Q89+'Pollo Tropical'!Q89+'Subway GC'!Q89+'Sushi Maki'!Q89+Panda!Q89+'Starbucks Mango'!Q89+'Taco Bell'!Q89+'Chick-fil-A'!Q89+Dunkin!Q89+'Misha''s'!Q89+Sergios!Q89+'Moes PG5'!Q89+'Papa Johns'!Q89+Salad!Q89+'Half Moon'!Q89+'Athletic Training Table'!Q89+'Starbucks BBC'!Q89+'Moes BBC'!Q89+'Grille Works BBC'!Q89+'Subway BBC'!Q89+'Market Pavillion'!Q89+'Chic Fil A BBC'!Q89+Panera!Q89+'Heritage Market'!Q89</f>
        <v>0</v>
      </c>
      <c r="R89" s="103">
        <f t="shared" si="37"/>
        <v>0</v>
      </c>
      <c r="S89" s="167">
        <f>'POD Breezeway'!S89+'Express GL'!S89+'Starbucks GL-SBX Truck'!S89+'Miro''s'!S89+'Faculty Club'!S89+'Almazar '!S89+'Burger King'!S89+Bustelo!S89+Chilis!S89+Einstein!S89+Jamba!S89+'Pollo Tropical'!S89+'Subway GC'!S89+'Sushi Maki'!S89+Panda!S89+'Starbucks Mango'!S89+'Taco Bell'!S89+'Chick-fil-A'!S89+Dunkin!S89+'Misha''s'!S89+Sergios!S89+'Moes PG5'!S89+'Papa Johns'!S89+Salad!S89+'Half Moon'!S89+'Athletic Training Table'!S89+'Starbucks BBC'!S89+'Moes BBC'!S89+'Grille Works BBC'!S89+'Subway BBC'!S89+'Market Pavillion'!S89+'Chic Fil A BBC'!S89+Panera!S89+'Heritage Market'!S89</f>
        <v>0</v>
      </c>
      <c r="T89" s="103">
        <f t="shared" si="38"/>
        <v>0</v>
      </c>
      <c r="U89" s="167">
        <f>'POD Breezeway'!U89+'Express GL'!U89+'Starbucks GL-SBX Truck'!U89+'Miro''s'!U89+'Faculty Club'!U89+'Almazar '!U89+'Burger King'!U89+Bustelo!U89+Chilis!U89+Einstein!U89+Jamba!U89+'Pollo Tropical'!U89+'Subway GC'!U89+'Sushi Maki'!U89+Panda!U89+'Starbucks Mango'!U89+'Taco Bell'!U89+'Chick-fil-A'!U89+Dunkin!U89+'Misha''s'!U89+Sergios!U89+'Moes PG5'!U89+'Papa Johns'!U89+Salad!U89+'Half Moon'!U89+'Athletic Training Table'!U89+'Starbucks BBC'!U89+'Moes BBC'!U89+'Grille Works BBC'!U89+'Subway BBC'!U89+'Market Pavillion'!U89+'Chic Fil A BBC'!U89+Panera!U89+'Heritage Market'!U89</f>
        <v>0</v>
      </c>
      <c r="V89" s="103">
        <f t="shared" si="29"/>
        <v>0</v>
      </c>
    </row>
    <row r="90" spans="1:22" ht="12.75" customHeight="1" x14ac:dyDescent="0.3">
      <c r="A90" s="38" t="s">
        <v>17</v>
      </c>
      <c r="B90" s="50"/>
      <c r="C90" s="167">
        <f>'POD Breezeway'!C90+'Express GL'!C90+'Starbucks GL-SBX Truck'!C90+'Miro''s'!C90+'Faculty Club'!C90+'Almazar '!C90+'Burger King'!C90+Bustelo!C90+Chilis!C90+Einstein!C90+Jamba!C90+'Pollo Tropical'!C90+'Subway GC'!C90+'Sushi Maki'!C90+Panda!C90+'Starbucks Mango'!C90+'Taco Bell'!C90+'Chick-fil-A'!C90+Dunkin!C90+'Misha''s'!C90+Sergios!C90+'Moes PG5'!C90+'Papa Johns'!C90+Salad!C90+'Half Moon'!C90+'Athletic Training Table'!C90+'Starbucks BBC'!C90+'Moes BBC'!C90+'Grille Works BBC'!C90+'Subway BBC'!C90+'Market Pavillion'!C90+'Chic Fil A BBC'!C90+Panera!C90+'Heritage Market'!C90</f>
        <v>3116.8598759999995</v>
      </c>
      <c r="D90" s="103">
        <f t="shared" si="30"/>
        <v>1.9585278632605439E-4</v>
      </c>
      <c r="E90" s="167">
        <f>'POD Breezeway'!E90+'Express GL'!E90+'Starbucks GL-SBX Truck'!E90+'Miro''s'!E90+'Faculty Club'!E90+'Almazar '!E90+'Burger King'!E90+Bustelo!E90+Chilis!E90+Einstein!E90+Jamba!E90+'Pollo Tropical'!E90+'Subway GC'!E90+'Sushi Maki'!E90+Panda!E90+'Starbucks Mango'!E90+'Taco Bell'!E90+'Chick-fil-A'!E90+Dunkin!E90+'Misha''s'!E90+Sergios!E90+'Moes PG5'!E90+'Papa Johns'!E90+Salad!E90+'Half Moon'!E90+'Athletic Training Table'!E90+'Starbucks BBC'!E90+'Moes BBC'!E90+'Grille Works BBC'!E90+'Subway BBC'!E90+'Market Pavillion'!E90+'Chic Fil A BBC'!E90+Panera!E90+'Heritage Market'!E90</f>
        <v>3800.9884000000002</v>
      </c>
      <c r="F90" s="103">
        <f t="shared" si="31"/>
        <v>1.9648852583116039E-4</v>
      </c>
      <c r="G90" s="167">
        <f>'POD Breezeway'!G90+'Express GL'!G90+'Starbucks GL-SBX Truck'!G90+'Miro''s'!G90+'Faculty Club'!G90+'Almazar '!G90+'Burger King'!G90+Bustelo!G90+Chilis!G90+Einstein!G90+Jamba!G90+'Pollo Tropical'!G90+'Subway GC'!G90+'Sushi Maki'!G90+Panda!G90+'Starbucks Mango'!G90+'Taco Bell'!G90+'Chick-fil-A'!G90+Dunkin!G90+'Misha''s'!G90+Sergios!G90+'Moes PG5'!G90+'Papa Johns'!G90+Salad!G90+'Half Moon'!G90+'Athletic Training Table'!G90+'Starbucks BBC'!G90+'Moes BBC'!G90+'Grille Works BBC'!G90+'Subway BBC'!G90+'Market Pavillion'!G90+'Chic Fil A BBC'!G90+Panera!G90+'Heritage Market'!G90</f>
        <v>4013.2071680000008</v>
      </c>
      <c r="H90" s="103">
        <f t="shared" si="32"/>
        <v>1.9660567463828329E-4</v>
      </c>
      <c r="I90" s="167">
        <f>'POD Breezeway'!I90+'Express GL'!I90+'Starbucks GL-SBX Truck'!I90+'Miro''s'!I90+'Faculty Club'!I90+'Almazar '!I90+'Burger King'!I90+Bustelo!I90+Chilis!I90+Einstein!I90+Jamba!I90+'Pollo Tropical'!I90+'Subway GC'!I90+'Sushi Maki'!I90+Panda!I90+'Starbucks Mango'!I90+'Taco Bell'!I90+'Chick-fil-A'!I90+Dunkin!I90+'Misha''s'!I90+Sergios!I90+'Moes PG5'!I90+'Papa Johns'!I90+Salad!I90+'Half Moon'!I90+'Athletic Training Table'!I90+'Starbucks BBC'!I90+'Moes BBC'!I90+'Grille Works BBC'!I90+'Subway BBC'!I90+'Market Pavillion'!I90+'Chic Fil A BBC'!I90+Panera!I90+'Heritage Market'!I90</f>
        <v>4072.7250513600002</v>
      </c>
      <c r="J90" s="103">
        <f t="shared" si="33"/>
        <v>1.9658867903041445E-4</v>
      </c>
      <c r="K90" s="167">
        <f>'POD Breezeway'!K90+'Express GL'!K90+'Starbucks GL-SBX Truck'!K90+'Miro''s'!K90+'Faculty Club'!K90+'Almazar '!K90+'Burger King'!K90+Bustelo!K90+Chilis!K90+Einstein!K90+Jamba!K90+'Pollo Tropical'!K90+'Subway GC'!K90+'Sushi Maki'!K90+Panda!K90+'Starbucks Mango'!K90+'Taco Bell'!K90+'Chick-fil-A'!K90+Dunkin!K90+'Misha''s'!K90+Sergios!K90+'Moes PG5'!K90+'Papa Johns'!K90+Salad!K90+'Half Moon'!K90+'Athletic Training Table'!K90+'Starbucks BBC'!K90+'Moes BBC'!K90+'Grille Works BBC'!K90+'Subway BBC'!K90+'Market Pavillion'!K90+'Chic Fil A BBC'!K90+Panera!K90+'Heritage Market'!K90</f>
        <v>4133.0459097871999</v>
      </c>
      <c r="L90" s="103">
        <f t="shared" si="34"/>
        <v>1.9686954056687901E-4</v>
      </c>
      <c r="M90" s="167">
        <f>'POD Breezeway'!M90+'Express GL'!M90+'Starbucks GL-SBX Truck'!M90+'Miro''s'!M90+'Faculty Club'!M90+'Almazar '!M90+'Burger King'!M90+Bustelo!M90+Chilis!M90+Einstein!M90+Jamba!M90+'Pollo Tropical'!M90+'Subway GC'!M90+'Sushi Maki'!M90+Panda!M90+'Starbucks Mango'!M90+'Taco Bell'!M90+'Chick-fil-A'!M90+Dunkin!M90+'Misha''s'!M90+Sergios!M90+'Moes PG5'!M90+'Papa Johns'!M90+Salad!M90+'Half Moon'!M90+'Athletic Training Table'!M90+'Starbucks BBC'!M90+'Moes BBC'!M90+'Grille Works BBC'!M90+'Subway BBC'!M90+'Market Pavillion'!M90+'Chic Fil A BBC'!M90+Panera!M90+'Heritage Market'!M90</f>
        <v>4194.5893649569452</v>
      </c>
      <c r="N90" s="103">
        <f t="shared" si="35"/>
        <v>1.965545717269773E-4</v>
      </c>
      <c r="O90" s="167">
        <f>'POD Breezeway'!O90+'Express GL'!O90+'Starbucks GL-SBX Truck'!O90+'Miro''s'!O90+'Faculty Club'!O90+'Almazar '!O90+'Burger King'!O90+Bustelo!O90+Chilis!O90+Einstein!O90+Jamba!O90+'Pollo Tropical'!O90+'Subway GC'!O90+'Sushi Maki'!O90+Panda!O90+'Starbucks Mango'!O90+'Taco Bell'!O90+'Chick-fil-A'!O90+Dunkin!O90+'Misha''s'!O90+Sergios!O90+'Moes PG5'!O90+'Papa Johns'!O90+Salad!O90+'Half Moon'!O90+'Athletic Training Table'!O90+'Starbucks BBC'!O90+'Moes BBC'!O90+'Grille Works BBC'!O90+'Subway BBC'!O90+'Market Pavillion'!O90+'Chic Fil A BBC'!O90+Panera!O90+'Heritage Market'!O90</f>
        <v>4256.9754636798234</v>
      </c>
      <c r="P90" s="103">
        <f t="shared" si="36"/>
        <v>1.9653746721143506E-4</v>
      </c>
      <c r="Q90" s="167">
        <f>'POD Breezeway'!Q90+'Express GL'!Q90+'Starbucks GL-SBX Truck'!Q90+'Miro''s'!Q90+'Faculty Club'!Q90+'Almazar '!Q90+'Burger King'!Q90+Bustelo!Q90+Chilis!Q90+Einstein!Q90+Jamba!Q90+'Pollo Tropical'!Q90+'Subway GC'!Q90+'Sushi Maki'!Q90+Panda!Q90+'Starbucks Mango'!Q90+'Taco Bell'!Q90+'Chick-fil-A'!Q90+Dunkin!Q90+'Misha''s'!Q90+Sergios!Q90+'Moes PG5'!Q90+'Papa Johns'!Q90+Salad!Q90+'Half Moon'!Q90+'Athletic Training Table'!Q90+'Starbucks BBC'!Q90+'Moes BBC'!Q90+'Grille Works BBC'!Q90+'Subway BBC'!Q90+'Market Pavillion'!Q90+'Chic Fil A BBC'!Q90+Panera!Q90+'Heritage Market'!Q90</f>
        <v>4320.624687843796</v>
      </c>
      <c r="R90" s="103">
        <f t="shared" si="37"/>
        <v>1.9652054459572165E-4</v>
      </c>
      <c r="S90" s="167">
        <f>'POD Breezeway'!S90+'Express GL'!S90+'Starbucks GL-SBX Truck'!S90+'Miro''s'!S90+'Faculty Club'!S90+'Almazar '!S90+'Burger King'!S90+Bustelo!S90+Chilis!S90+Einstein!S90+Jamba!S90+'Pollo Tropical'!S90+'Subway GC'!S90+'Sushi Maki'!S90+Panda!S90+'Starbucks Mango'!S90+'Taco Bell'!S90+'Chick-fil-A'!S90+Dunkin!S90+'Misha''s'!S90+Sergios!S90+'Moes PG5'!S90+'Papa Johns'!S90+Salad!S90+'Half Moon'!S90+'Athletic Training Table'!S90+'Starbucks BBC'!S90+'Moes BBC'!S90+'Grille Works BBC'!S90+'Subway BBC'!S90+'Market Pavillion'!S90+'Chic Fil A BBC'!S90+Panera!S90+'Heritage Market'!S90</f>
        <v>4385.3579646029257</v>
      </c>
      <c r="T90" s="103">
        <f t="shared" si="38"/>
        <v>1.965036444506988E-4</v>
      </c>
      <c r="U90" s="167">
        <f>'POD Breezeway'!U90+'Express GL'!U90+'Starbucks GL-SBX Truck'!U90+'Miro''s'!U90+'Faculty Club'!U90+'Almazar '!U90+'Burger King'!U90+Bustelo!U90+Chilis!U90+Einstein!U90+Jamba!U90+'Pollo Tropical'!U90+'Subway GC'!U90+'Sushi Maki'!U90+Panda!U90+'Starbucks Mango'!U90+'Taco Bell'!U90+'Chick-fil-A'!U90+Dunkin!U90+'Misha''s'!U90+Sergios!U90+'Moes PG5'!U90+'Papa Johns'!U90+Salad!U90+'Half Moon'!U90+'Athletic Training Table'!U90+'Starbucks BBC'!U90+'Moes BBC'!U90+'Grille Works BBC'!U90+'Subway BBC'!U90+'Market Pavillion'!U90+'Chic Fil A BBC'!U90+Panera!U90+'Heritage Market'!U90</f>
        <v>4451.1966768191223</v>
      </c>
      <c r="V90" s="103">
        <f t="shared" si="29"/>
        <v>1.9648676881796234E-4</v>
      </c>
    </row>
    <row r="91" spans="1:22" ht="12.75" customHeight="1" x14ac:dyDescent="0.3">
      <c r="A91" s="38" t="s">
        <v>143</v>
      </c>
      <c r="B91" s="38"/>
      <c r="C91" s="167">
        <f>'POD Breezeway'!C91+'Express GL'!C91+'Starbucks GL-SBX Truck'!C91+'Miro''s'!C91+'Faculty Club'!C91+'Almazar '!C91+'Burger King'!C91+Bustelo!C91+Chilis!C91+Einstein!C91+Jamba!C91+'Pollo Tropical'!C91+'Subway GC'!C91+'Sushi Maki'!C91+Panda!C91+'Starbucks Mango'!C91+'Taco Bell'!C91+'Chick-fil-A'!C91+Dunkin!C91+'Misha''s'!C91+Sergios!C91+'Moes PG5'!C91+'Papa Johns'!C91+Salad!C91+'Half Moon'!C91+'Athletic Training Table'!C91+'Starbucks BBC'!C91+'Moes BBC'!C91+'Grille Works BBC'!C91+'Subway BBC'!C91+'Market Pavillion'!C91+'Chic Fil A BBC'!C91+Panera!C91+'Heritage Market'!C91</f>
        <v>0</v>
      </c>
      <c r="D91" s="103">
        <f t="shared" si="30"/>
        <v>0</v>
      </c>
      <c r="E91" s="167">
        <f>'POD Breezeway'!E91+'Express GL'!E91+'Starbucks GL-SBX Truck'!E91+'Miro''s'!E91+'Faculty Club'!E91+'Almazar '!E91+'Burger King'!E91+Bustelo!E91+Chilis!E91+Einstein!E91+Jamba!E91+'Pollo Tropical'!E91+'Subway GC'!E91+'Sushi Maki'!E91+Panda!E91+'Starbucks Mango'!E91+'Taco Bell'!E91+'Chick-fil-A'!E91+Dunkin!E91+'Misha''s'!E91+Sergios!E91+'Moes PG5'!E91+'Papa Johns'!E91+Salad!E91+'Half Moon'!E91+'Athletic Training Table'!E91+'Starbucks BBC'!E91+'Moes BBC'!E91+'Grille Works BBC'!E91+'Subway BBC'!E91+'Market Pavillion'!E91+'Chic Fil A BBC'!E91+Panera!E91+'Heritage Market'!E91</f>
        <v>0</v>
      </c>
      <c r="F91" s="103">
        <f t="shared" si="31"/>
        <v>0</v>
      </c>
      <c r="G91" s="167">
        <f>'POD Breezeway'!G91+'Express GL'!G91+'Starbucks GL-SBX Truck'!G91+'Miro''s'!G91+'Faculty Club'!G91+'Almazar '!G91+'Burger King'!G91+Bustelo!G91+Chilis!G91+Einstein!G91+Jamba!G91+'Pollo Tropical'!G91+'Subway GC'!G91+'Sushi Maki'!G91+Panda!G91+'Starbucks Mango'!G91+'Taco Bell'!G91+'Chick-fil-A'!G91+Dunkin!G91+'Misha''s'!G91+Sergios!G91+'Moes PG5'!G91+'Papa Johns'!G91+Salad!G91+'Half Moon'!G91+'Athletic Training Table'!G91+'Starbucks BBC'!G91+'Moes BBC'!G91+'Grille Works BBC'!G91+'Subway BBC'!G91+'Market Pavillion'!G91+'Chic Fil A BBC'!G91+Panera!G91+'Heritage Market'!G91</f>
        <v>0</v>
      </c>
      <c r="H91" s="103">
        <f t="shared" si="32"/>
        <v>0</v>
      </c>
      <c r="I91" s="167">
        <f>'POD Breezeway'!I91+'Express GL'!I91+'Starbucks GL-SBX Truck'!I91+'Miro''s'!I91+'Faculty Club'!I91+'Almazar '!I91+'Burger King'!I91+Bustelo!I91+Chilis!I91+Einstein!I91+Jamba!I91+'Pollo Tropical'!I91+'Subway GC'!I91+'Sushi Maki'!I91+Panda!I91+'Starbucks Mango'!I91+'Taco Bell'!I91+'Chick-fil-A'!I91+Dunkin!I91+'Misha''s'!I91+Sergios!I91+'Moes PG5'!I91+'Papa Johns'!I91+Salad!I91+'Half Moon'!I91+'Athletic Training Table'!I91+'Starbucks BBC'!I91+'Moes BBC'!I91+'Grille Works BBC'!I91+'Subway BBC'!I91+'Market Pavillion'!I91+'Chic Fil A BBC'!I91+Panera!I91+'Heritage Market'!I91</f>
        <v>0</v>
      </c>
      <c r="J91" s="103">
        <f t="shared" si="33"/>
        <v>0</v>
      </c>
      <c r="K91" s="167">
        <f>'POD Breezeway'!K91+'Express GL'!K91+'Starbucks GL-SBX Truck'!K91+'Miro''s'!K91+'Faculty Club'!K91+'Almazar '!K91+'Burger King'!K91+Bustelo!K91+Chilis!K91+Einstein!K91+Jamba!K91+'Pollo Tropical'!K91+'Subway GC'!K91+'Sushi Maki'!K91+Panda!K91+'Starbucks Mango'!K91+'Taco Bell'!K91+'Chick-fil-A'!K91+Dunkin!K91+'Misha''s'!K91+Sergios!K91+'Moes PG5'!K91+'Papa Johns'!K91+Salad!K91+'Half Moon'!K91+'Athletic Training Table'!K91+'Starbucks BBC'!K91+'Moes BBC'!K91+'Grille Works BBC'!K91+'Subway BBC'!K91+'Market Pavillion'!K91+'Chic Fil A BBC'!K91+Panera!K91+'Heritage Market'!K91</f>
        <v>0</v>
      </c>
      <c r="L91" s="103">
        <f t="shared" si="34"/>
        <v>0</v>
      </c>
      <c r="M91" s="167">
        <f>'POD Breezeway'!M91+'Express GL'!M91+'Starbucks GL-SBX Truck'!M91+'Miro''s'!M91+'Faculty Club'!M91+'Almazar '!M91+'Burger King'!M91+Bustelo!M91+Chilis!M91+Einstein!M91+Jamba!M91+'Pollo Tropical'!M91+'Subway GC'!M91+'Sushi Maki'!M91+Panda!M91+'Starbucks Mango'!M91+'Taco Bell'!M91+'Chick-fil-A'!M91+Dunkin!M91+'Misha''s'!M91+Sergios!M91+'Moes PG5'!M91+'Papa Johns'!M91+Salad!M91+'Half Moon'!M91+'Athletic Training Table'!M91+'Starbucks BBC'!M91+'Moes BBC'!M91+'Grille Works BBC'!M91+'Subway BBC'!M91+'Market Pavillion'!M91+'Chic Fil A BBC'!M91+Panera!M91+'Heritage Market'!M91</f>
        <v>0</v>
      </c>
      <c r="N91" s="103">
        <f t="shared" si="35"/>
        <v>0</v>
      </c>
      <c r="O91" s="167">
        <f>'POD Breezeway'!O91+'Express GL'!O91+'Starbucks GL-SBX Truck'!O91+'Miro''s'!O91+'Faculty Club'!O91+'Almazar '!O91+'Burger King'!O91+Bustelo!O91+Chilis!O91+Einstein!O91+Jamba!O91+'Pollo Tropical'!O91+'Subway GC'!O91+'Sushi Maki'!O91+Panda!O91+'Starbucks Mango'!O91+'Taco Bell'!O91+'Chick-fil-A'!O91+Dunkin!O91+'Misha''s'!O91+Sergios!O91+'Moes PG5'!O91+'Papa Johns'!O91+Salad!O91+'Half Moon'!O91+'Athletic Training Table'!O91+'Starbucks BBC'!O91+'Moes BBC'!O91+'Grille Works BBC'!O91+'Subway BBC'!O91+'Market Pavillion'!O91+'Chic Fil A BBC'!O91+Panera!O91+'Heritage Market'!O91</f>
        <v>0</v>
      </c>
      <c r="P91" s="103">
        <f t="shared" si="36"/>
        <v>0</v>
      </c>
      <c r="Q91" s="167">
        <f>'POD Breezeway'!Q91+'Express GL'!Q91+'Starbucks GL-SBX Truck'!Q91+'Miro''s'!Q91+'Faculty Club'!Q91+'Almazar '!Q91+'Burger King'!Q91+Bustelo!Q91+Chilis!Q91+Einstein!Q91+Jamba!Q91+'Pollo Tropical'!Q91+'Subway GC'!Q91+'Sushi Maki'!Q91+Panda!Q91+'Starbucks Mango'!Q91+'Taco Bell'!Q91+'Chick-fil-A'!Q91+Dunkin!Q91+'Misha''s'!Q91+Sergios!Q91+'Moes PG5'!Q91+'Papa Johns'!Q91+Salad!Q91+'Half Moon'!Q91+'Athletic Training Table'!Q91+'Starbucks BBC'!Q91+'Moes BBC'!Q91+'Grille Works BBC'!Q91+'Subway BBC'!Q91+'Market Pavillion'!Q91+'Chic Fil A BBC'!Q91+Panera!Q91+'Heritage Market'!Q91</f>
        <v>0</v>
      </c>
      <c r="R91" s="103">
        <f t="shared" si="37"/>
        <v>0</v>
      </c>
      <c r="S91" s="167">
        <f>'POD Breezeway'!S91+'Express GL'!S91+'Starbucks GL-SBX Truck'!S91+'Miro''s'!S91+'Faculty Club'!S91+'Almazar '!S91+'Burger King'!S91+Bustelo!S91+Chilis!S91+Einstein!S91+Jamba!S91+'Pollo Tropical'!S91+'Subway GC'!S91+'Sushi Maki'!S91+Panda!S91+'Starbucks Mango'!S91+'Taco Bell'!S91+'Chick-fil-A'!S91+Dunkin!S91+'Misha''s'!S91+Sergios!S91+'Moes PG5'!S91+'Papa Johns'!S91+Salad!S91+'Half Moon'!S91+'Athletic Training Table'!S91+'Starbucks BBC'!S91+'Moes BBC'!S91+'Grille Works BBC'!S91+'Subway BBC'!S91+'Market Pavillion'!S91+'Chic Fil A BBC'!S91+Panera!S91+'Heritage Market'!S91</f>
        <v>0</v>
      </c>
      <c r="T91" s="103">
        <f t="shared" si="38"/>
        <v>0</v>
      </c>
      <c r="U91" s="167">
        <f>'POD Breezeway'!U91+'Express GL'!U91+'Starbucks GL-SBX Truck'!U91+'Miro''s'!U91+'Faculty Club'!U91+'Almazar '!U91+'Burger King'!U91+Bustelo!U91+Chilis!U91+Einstein!U91+Jamba!U91+'Pollo Tropical'!U91+'Subway GC'!U91+'Sushi Maki'!U91+Panda!U91+'Starbucks Mango'!U91+'Taco Bell'!U91+'Chick-fil-A'!U91+Dunkin!U91+'Misha''s'!U91+Sergios!U91+'Moes PG5'!U91+'Papa Johns'!U91+Salad!U91+'Half Moon'!U91+'Athletic Training Table'!U91+'Starbucks BBC'!U91+'Moes BBC'!U91+'Grille Works BBC'!U91+'Subway BBC'!U91+'Market Pavillion'!U91+'Chic Fil A BBC'!U91+Panera!U91+'Heritage Market'!U91</f>
        <v>0</v>
      </c>
      <c r="V91" s="103">
        <f t="shared" si="29"/>
        <v>0</v>
      </c>
    </row>
    <row r="92" spans="1:22" ht="12.75" customHeight="1" x14ac:dyDescent="0.3">
      <c r="A92" s="38" t="s">
        <v>13</v>
      </c>
      <c r="B92" s="50"/>
      <c r="C92" s="167">
        <f>'POD Breezeway'!C92+'Express GL'!C92+'Starbucks GL-SBX Truck'!C92+'Miro''s'!C92+'Faculty Club'!C92+'Almazar '!C92+'Burger King'!C92+Bustelo!C92+Chilis!C92+Einstein!C92+Jamba!C92+'Pollo Tropical'!C92+'Subway GC'!C92+'Sushi Maki'!C92+Panda!C92+'Starbucks Mango'!C92+'Taco Bell'!C92+'Chick-fil-A'!C92+Dunkin!C92+'Misha''s'!C92+Sergios!C92+'Moes PG5'!C92+'Papa Johns'!C92+Salad!C92+'Half Moon'!C92+'Athletic Training Table'!C92+'Starbucks BBC'!C92+'Moes BBC'!C92+'Grille Works BBC'!C92+'Subway BBC'!C92+'Market Pavillion'!C92+'Chic Fil A BBC'!C92+Panera!C92+'Heritage Market'!C92</f>
        <v>54545.047830000003</v>
      </c>
      <c r="D92" s="103">
        <f t="shared" si="30"/>
        <v>3.4274237607059528E-3</v>
      </c>
      <c r="E92" s="167">
        <f>'POD Breezeway'!E92+'Express GL'!E92+'Starbucks GL-SBX Truck'!E92+'Miro''s'!E92+'Faculty Club'!E92+'Almazar '!E92+'Burger King'!E92+Bustelo!E92+Chilis!E92+Einstein!E92+Jamba!E92+'Pollo Tropical'!E92+'Subway GC'!E92+'Sushi Maki'!E92+Panda!E92+'Starbucks Mango'!E92+'Taco Bell'!E92+'Chick-fil-A'!E92+Dunkin!E92+'Misha''s'!E92+Sergios!E92+'Moes PG5'!E92+'Papa Johns'!E92+Salad!E92+'Half Moon'!E92+'Athletic Training Table'!E92+'Starbucks BBC'!E92+'Moes BBC'!E92+'Grille Works BBC'!E92+'Subway BBC'!E92+'Market Pavillion'!E92+'Chic Fil A BBC'!E92+Panera!E92+'Heritage Market'!E92</f>
        <v>66517.297000000006</v>
      </c>
      <c r="F92" s="103">
        <f t="shared" si="31"/>
        <v>3.4385492020453066E-3</v>
      </c>
      <c r="G92" s="167">
        <f>'POD Breezeway'!G92+'Express GL'!G92+'Starbucks GL-SBX Truck'!G92+'Miro''s'!G92+'Faculty Club'!G92+'Almazar '!G92+'Burger King'!G92+Bustelo!G92+Chilis!G92+Einstein!G92+Jamba!G92+'Pollo Tropical'!G92+'Subway GC'!G92+'Sushi Maki'!G92+Panda!G92+'Starbucks Mango'!G92+'Taco Bell'!G92+'Chick-fil-A'!G92+Dunkin!G92+'Misha''s'!G92+Sergios!G92+'Moes PG5'!G92+'Papa Johns'!G92+Salad!G92+'Half Moon'!G92+'Athletic Training Table'!G92+'Starbucks BBC'!G92+'Moes BBC'!G92+'Grille Works BBC'!G92+'Subway BBC'!G92+'Market Pavillion'!G92+'Chic Fil A BBC'!G92+Panera!G92+'Heritage Market'!G92</f>
        <v>70231.125440000003</v>
      </c>
      <c r="H92" s="103">
        <f t="shared" si="32"/>
        <v>3.4405993061699569E-3</v>
      </c>
      <c r="I92" s="167">
        <f>'POD Breezeway'!I92+'Express GL'!I92+'Starbucks GL-SBX Truck'!I92+'Miro''s'!I92+'Faculty Club'!I92+'Almazar '!I92+'Burger King'!I92+Bustelo!I92+Chilis!I92+Einstein!I92+Jamba!I92+'Pollo Tropical'!I92+'Subway GC'!I92+'Sushi Maki'!I92+Panda!I92+'Starbucks Mango'!I92+'Taco Bell'!I92+'Chick-fil-A'!I92+Dunkin!I92+'Misha''s'!I92+Sergios!I92+'Moes PG5'!I92+'Papa Johns'!I92+Salad!I92+'Half Moon'!I92+'Athletic Training Table'!I92+'Starbucks BBC'!I92+'Moes BBC'!I92+'Grille Works BBC'!I92+'Subway BBC'!I92+'Market Pavillion'!I92+'Chic Fil A BBC'!I92+Panera!I92+'Heritage Market'!I92</f>
        <v>71272.688398800005</v>
      </c>
      <c r="J92" s="103">
        <f t="shared" si="33"/>
        <v>3.440301883032253E-3</v>
      </c>
      <c r="K92" s="167">
        <f>'POD Breezeway'!K92+'Express GL'!K92+'Starbucks GL-SBX Truck'!K92+'Miro''s'!K92+'Faculty Club'!K92+'Almazar '!K92+'Burger King'!K92+Bustelo!K92+Chilis!K92+Einstein!K92+Jamba!K92+'Pollo Tropical'!K92+'Subway GC'!K92+'Sushi Maki'!K92+Panda!K92+'Starbucks Mango'!K92+'Taco Bell'!K92+'Chick-fil-A'!K92+Dunkin!K92+'Misha''s'!K92+Sergios!K92+'Moes PG5'!K92+'Papa Johns'!K92+Salad!K92+'Half Moon'!K92+'Athletic Training Table'!K92+'Starbucks BBC'!K92+'Moes BBC'!K92+'Grille Works BBC'!K92+'Subway BBC'!K92+'Market Pavillion'!K92+'Chic Fil A BBC'!K92+Panera!K92+'Heritage Market'!K92</f>
        <v>72328.303421276025</v>
      </c>
      <c r="L92" s="103">
        <f t="shared" si="34"/>
        <v>3.4452169599203837E-3</v>
      </c>
      <c r="M92" s="167">
        <f>'POD Breezeway'!M92+'Express GL'!M92+'Starbucks GL-SBX Truck'!M92+'Miro''s'!M92+'Faculty Club'!M92+'Almazar '!M92+'Burger King'!M92+Bustelo!M92+Chilis!M92+Einstein!M92+Jamba!M92+'Pollo Tropical'!M92+'Subway GC'!M92+'Sushi Maki'!M92+Panda!M92+'Starbucks Mango'!M92+'Taco Bell'!M92+'Chick-fil-A'!M92+Dunkin!M92+'Misha''s'!M92+Sergios!M92+'Moes PG5'!M92+'Papa Johns'!M92+Salad!M92+'Half Moon'!M92+'Athletic Training Table'!M92+'Starbucks BBC'!M92+'Moes BBC'!M92+'Grille Works BBC'!M92+'Subway BBC'!M92+'Market Pavillion'!M92+'Chic Fil A BBC'!M92+Panera!M92+'Heritage Market'!M92</f>
        <v>73405.313886746531</v>
      </c>
      <c r="N92" s="103">
        <f t="shared" si="35"/>
        <v>3.4397050052221022E-3</v>
      </c>
      <c r="O92" s="167">
        <f>'POD Breezeway'!O92+'Express GL'!O92+'Starbucks GL-SBX Truck'!O92+'Miro''s'!O92+'Faculty Club'!O92+'Almazar '!O92+'Burger King'!O92+Bustelo!O92+Chilis!O92+Einstein!O92+Jamba!O92+'Pollo Tropical'!O92+'Subway GC'!O92+'Sushi Maki'!O92+Panda!O92+'Starbucks Mango'!O92+'Taco Bell'!O92+'Chick-fil-A'!O92+Dunkin!O92+'Misha''s'!O92+Sergios!O92+'Moes PG5'!O92+'Papa Johns'!O92+Salad!O92+'Half Moon'!O92+'Athletic Training Table'!O92+'Starbucks BBC'!O92+'Moes BBC'!O92+'Grille Works BBC'!O92+'Subway BBC'!O92+'Market Pavillion'!O92+'Chic Fil A BBC'!O92+Panera!O92+'Heritage Market'!O92</f>
        <v>74497.0706143969</v>
      </c>
      <c r="P92" s="103">
        <f t="shared" si="36"/>
        <v>3.4394056762001132E-3</v>
      </c>
      <c r="Q92" s="167">
        <f>'POD Breezeway'!Q92+'Express GL'!Q92+'Starbucks GL-SBX Truck'!Q92+'Miro''s'!Q92+'Faculty Club'!Q92+'Almazar '!Q92+'Burger King'!Q92+Bustelo!Q92+Chilis!Q92+Einstein!Q92+Jamba!Q92+'Pollo Tropical'!Q92+'Subway GC'!Q92+'Sushi Maki'!Q92+Panda!Q92+'Starbucks Mango'!Q92+'Taco Bell'!Q92+'Chick-fil-A'!Q92+Dunkin!Q92+'Misha''s'!Q92+Sergios!Q92+'Moes PG5'!Q92+'Papa Johns'!Q92+Salad!Q92+'Half Moon'!Q92+'Athletic Training Table'!Q92+'Starbucks BBC'!Q92+'Moes BBC'!Q92+'Grille Works BBC'!Q92+'Subway BBC'!Q92+'Market Pavillion'!Q92+'Chic Fil A BBC'!Q92+Panera!Q92+'Heritage Market'!Q92</f>
        <v>75610.932037266452</v>
      </c>
      <c r="R92" s="103">
        <f t="shared" si="37"/>
        <v>3.4391095304251297E-3</v>
      </c>
      <c r="S92" s="167">
        <f>'POD Breezeway'!S92+'Express GL'!S92+'Starbucks GL-SBX Truck'!S92+'Miro''s'!S92+'Faculty Club'!S92+'Almazar '!S92+'Burger King'!S92+Bustelo!S92+Chilis!S92+Einstein!S92+Jamba!S92+'Pollo Tropical'!S92+'Subway GC'!S92+'Sushi Maki'!S92+Panda!S92+'Starbucks Mango'!S92+'Taco Bell'!S92+'Chick-fil-A'!S92+Dunkin!S92+'Misha''s'!S92+Sergios!S92+'Moes PG5'!S92+'Papa Johns'!S92+Salad!S92+'Half Moon'!S92+'Athletic Training Table'!S92+'Starbucks BBC'!S92+'Moes BBC'!S92+'Grille Works BBC'!S92+'Subway BBC'!S92+'Market Pavillion'!S92+'Chic Fil A BBC'!S92+Panera!S92+'Heritage Market'!S92</f>
        <v>76743.76438055122</v>
      </c>
      <c r="T92" s="103">
        <f t="shared" si="38"/>
        <v>3.4388137778872301E-3</v>
      </c>
      <c r="U92" s="167">
        <f>'POD Breezeway'!U92+'Express GL'!U92+'Starbucks GL-SBX Truck'!U92+'Miro''s'!U92+'Faculty Club'!U92+'Almazar '!U92+'Burger King'!U92+Bustelo!U92+Chilis!U92+Einstein!U92+Jamba!U92+'Pollo Tropical'!U92+'Subway GC'!U92+'Sushi Maki'!U92+Panda!U92+'Starbucks Mango'!U92+'Taco Bell'!U92+'Chick-fil-A'!U92+Dunkin!U92+'Misha''s'!U92+Sergios!U92+'Moes PG5'!U92+'Papa Johns'!U92+Salad!U92+'Half Moon'!U92+'Athletic Training Table'!U92+'Starbucks BBC'!U92+'Moes BBC'!U92+'Grille Works BBC'!U92+'Subway BBC'!U92+'Market Pavillion'!U92+'Chic Fil A BBC'!U92+Panera!U92+'Heritage Market'!U92</f>
        <v>77895.941844334622</v>
      </c>
      <c r="V92" s="103">
        <f t="shared" si="29"/>
        <v>3.4385184543143403E-3</v>
      </c>
    </row>
    <row r="93" spans="1:22" ht="12.75" customHeight="1" x14ac:dyDescent="0.3">
      <c r="A93" s="38" t="s">
        <v>144</v>
      </c>
      <c r="B93" s="50"/>
      <c r="C93" s="167">
        <f>'POD Breezeway'!C93+'Express GL'!C93+'Starbucks GL-SBX Truck'!C93+'Miro''s'!C93+'Faculty Club'!C93+'Almazar '!C93+'Burger King'!C93+Bustelo!C93+Chilis!C93+Einstein!C93+Jamba!C93+'Pollo Tropical'!C93+'Subway GC'!C93+'Sushi Maki'!C93+Panda!C93+'Starbucks Mango'!C93+'Taco Bell'!C93+'Chick-fil-A'!C93+Dunkin!C93+'Misha''s'!C93+Sergios!C93+'Moes PG5'!C93+'Papa Johns'!C93+Salad!C93+'Half Moon'!C93+'Athletic Training Table'!C93+'Starbucks BBC'!C93+'Moes BBC'!C93+'Grille Works BBC'!C93+'Subway BBC'!C93+'Market Pavillion'!C93+'Chic Fil A BBC'!C93+Panera!C93+'Heritage Market'!C93</f>
        <v>0</v>
      </c>
      <c r="D93" s="103">
        <f t="shared" si="30"/>
        <v>0</v>
      </c>
      <c r="E93" s="167">
        <f>'POD Breezeway'!E93+'Express GL'!E93+'Starbucks GL-SBX Truck'!E93+'Miro''s'!E93+'Faculty Club'!E93+'Almazar '!E93+'Burger King'!E93+Bustelo!E93+Chilis!E93+Einstein!E93+Jamba!E93+'Pollo Tropical'!E93+'Subway GC'!E93+'Sushi Maki'!E93+Panda!E93+'Starbucks Mango'!E93+'Taco Bell'!E93+'Chick-fil-A'!E93+Dunkin!E93+'Misha''s'!E93+Sergios!E93+'Moes PG5'!E93+'Papa Johns'!E93+Salad!E93+'Half Moon'!E93+'Athletic Training Table'!E93+'Starbucks BBC'!E93+'Moes BBC'!E93+'Grille Works BBC'!E93+'Subway BBC'!E93+'Market Pavillion'!E93+'Chic Fil A BBC'!E93+Panera!E93+'Heritage Market'!E93</f>
        <v>0</v>
      </c>
      <c r="F93" s="103">
        <f t="shared" si="31"/>
        <v>0</v>
      </c>
      <c r="G93" s="167">
        <f>'POD Breezeway'!G93+'Express GL'!G93+'Starbucks GL-SBX Truck'!G93+'Miro''s'!G93+'Faculty Club'!G93+'Almazar '!G93+'Burger King'!G93+Bustelo!G93+Chilis!G93+Einstein!G93+Jamba!G93+'Pollo Tropical'!G93+'Subway GC'!G93+'Sushi Maki'!G93+Panda!G93+'Starbucks Mango'!G93+'Taco Bell'!G93+'Chick-fil-A'!G93+Dunkin!G93+'Misha''s'!G93+Sergios!G93+'Moes PG5'!G93+'Papa Johns'!G93+Salad!G93+'Half Moon'!G93+'Athletic Training Table'!G93+'Starbucks BBC'!G93+'Moes BBC'!G93+'Grille Works BBC'!G93+'Subway BBC'!G93+'Market Pavillion'!G93+'Chic Fil A BBC'!G93+Panera!G93+'Heritage Market'!G93</f>
        <v>0</v>
      </c>
      <c r="H93" s="103">
        <f t="shared" si="32"/>
        <v>0</v>
      </c>
      <c r="I93" s="167">
        <f>'POD Breezeway'!I93+'Express GL'!I93+'Starbucks GL-SBX Truck'!I93+'Miro''s'!I93+'Faculty Club'!I93+'Almazar '!I93+'Burger King'!I93+Bustelo!I93+Chilis!I93+Einstein!I93+Jamba!I93+'Pollo Tropical'!I93+'Subway GC'!I93+'Sushi Maki'!I93+Panda!I93+'Starbucks Mango'!I93+'Taco Bell'!I93+'Chick-fil-A'!I93+Dunkin!I93+'Misha''s'!I93+Sergios!I93+'Moes PG5'!I93+'Papa Johns'!I93+Salad!I93+'Half Moon'!I93+'Athletic Training Table'!I93+'Starbucks BBC'!I93+'Moes BBC'!I93+'Grille Works BBC'!I93+'Subway BBC'!I93+'Market Pavillion'!I93+'Chic Fil A BBC'!I93+Panera!I93+'Heritage Market'!I93</f>
        <v>0</v>
      </c>
      <c r="J93" s="103">
        <f t="shared" si="33"/>
        <v>0</v>
      </c>
      <c r="K93" s="167">
        <f>'POD Breezeway'!K93+'Express GL'!K93+'Starbucks GL-SBX Truck'!K93+'Miro''s'!K93+'Faculty Club'!K93+'Almazar '!K93+'Burger King'!K93+Bustelo!K93+Chilis!K93+Einstein!K93+Jamba!K93+'Pollo Tropical'!K93+'Subway GC'!K93+'Sushi Maki'!K93+Panda!K93+'Starbucks Mango'!K93+'Taco Bell'!K93+'Chick-fil-A'!K93+Dunkin!K93+'Misha''s'!K93+Sergios!K93+'Moes PG5'!K93+'Papa Johns'!K93+Salad!K93+'Half Moon'!K93+'Athletic Training Table'!K93+'Starbucks BBC'!K93+'Moes BBC'!K93+'Grille Works BBC'!K93+'Subway BBC'!K93+'Market Pavillion'!K93+'Chic Fil A BBC'!K93+Panera!K93+'Heritage Market'!K93</f>
        <v>0</v>
      </c>
      <c r="L93" s="103">
        <f t="shared" si="34"/>
        <v>0</v>
      </c>
      <c r="M93" s="167">
        <f>'POD Breezeway'!M93+'Express GL'!M93+'Starbucks GL-SBX Truck'!M93+'Miro''s'!M93+'Faculty Club'!M93+'Almazar '!M93+'Burger King'!M93+Bustelo!M93+Chilis!M93+Einstein!M93+Jamba!M93+'Pollo Tropical'!M93+'Subway GC'!M93+'Sushi Maki'!M93+Panda!M93+'Starbucks Mango'!M93+'Taco Bell'!M93+'Chick-fil-A'!M93+Dunkin!M93+'Misha''s'!M93+Sergios!M93+'Moes PG5'!M93+'Papa Johns'!M93+Salad!M93+'Half Moon'!M93+'Athletic Training Table'!M93+'Starbucks BBC'!M93+'Moes BBC'!M93+'Grille Works BBC'!M93+'Subway BBC'!M93+'Market Pavillion'!M93+'Chic Fil A BBC'!M93+Panera!M93+'Heritage Market'!M93</f>
        <v>0</v>
      </c>
      <c r="N93" s="103">
        <f t="shared" si="35"/>
        <v>0</v>
      </c>
      <c r="O93" s="167">
        <f>'POD Breezeway'!O93+'Express GL'!O93+'Starbucks GL-SBX Truck'!O93+'Miro''s'!O93+'Faculty Club'!O93+'Almazar '!O93+'Burger King'!O93+Bustelo!O93+Chilis!O93+Einstein!O93+Jamba!O93+'Pollo Tropical'!O93+'Subway GC'!O93+'Sushi Maki'!O93+Panda!O93+'Starbucks Mango'!O93+'Taco Bell'!O93+'Chick-fil-A'!O93+Dunkin!O93+'Misha''s'!O93+Sergios!O93+'Moes PG5'!O93+'Papa Johns'!O93+Salad!O93+'Half Moon'!O93+'Athletic Training Table'!O93+'Starbucks BBC'!O93+'Moes BBC'!O93+'Grille Works BBC'!O93+'Subway BBC'!O93+'Market Pavillion'!O93+'Chic Fil A BBC'!O93+Panera!O93+'Heritage Market'!O93</f>
        <v>0</v>
      </c>
      <c r="P93" s="103">
        <f t="shared" si="36"/>
        <v>0</v>
      </c>
      <c r="Q93" s="167">
        <f>'POD Breezeway'!Q93+'Express GL'!Q93+'Starbucks GL-SBX Truck'!Q93+'Miro''s'!Q93+'Faculty Club'!Q93+'Almazar '!Q93+'Burger King'!Q93+Bustelo!Q93+Chilis!Q93+Einstein!Q93+Jamba!Q93+'Pollo Tropical'!Q93+'Subway GC'!Q93+'Sushi Maki'!Q93+Panda!Q93+'Starbucks Mango'!Q93+'Taco Bell'!Q93+'Chick-fil-A'!Q93+Dunkin!Q93+'Misha''s'!Q93+Sergios!Q93+'Moes PG5'!Q93+'Papa Johns'!Q93+Salad!Q93+'Half Moon'!Q93+'Athletic Training Table'!Q93+'Starbucks BBC'!Q93+'Moes BBC'!Q93+'Grille Works BBC'!Q93+'Subway BBC'!Q93+'Market Pavillion'!Q93+'Chic Fil A BBC'!Q93+Panera!Q93+'Heritage Market'!Q93</f>
        <v>0</v>
      </c>
      <c r="R93" s="103">
        <f t="shared" si="37"/>
        <v>0</v>
      </c>
      <c r="S93" s="167">
        <f>'POD Breezeway'!S93+'Express GL'!S93+'Starbucks GL-SBX Truck'!S93+'Miro''s'!S93+'Faculty Club'!S93+'Almazar '!S93+'Burger King'!S93+Bustelo!S93+Chilis!S93+Einstein!S93+Jamba!S93+'Pollo Tropical'!S93+'Subway GC'!S93+'Sushi Maki'!S93+Panda!S93+'Starbucks Mango'!S93+'Taco Bell'!S93+'Chick-fil-A'!S93+Dunkin!S93+'Misha''s'!S93+Sergios!S93+'Moes PG5'!S93+'Papa Johns'!S93+Salad!S93+'Half Moon'!S93+'Athletic Training Table'!S93+'Starbucks BBC'!S93+'Moes BBC'!S93+'Grille Works BBC'!S93+'Subway BBC'!S93+'Market Pavillion'!S93+'Chic Fil A BBC'!S93+Panera!S93+'Heritage Market'!S93</f>
        <v>0</v>
      </c>
      <c r="T93" s="103">
        <f t="shared" si="38"/>
        <v>0</v>
      </c>
      <c r="U93" s="167">
        <f>'POD Breezeway'!U93+'Express GL'!U93+'Starbucks GL-SBX Truck'!U93+'Miro''s'!U93+'Faculty Club'!U93+'Almazar '!U93+'Burger King'!U93+Bustelo!U93+Chilis!U93+Einstein!U93+Jamba!U93+'Pollo Tropical'!U93+'Subway GC'!U93+'Sushi Maki'!U93+Panda!U93+'Starbucks Mango'!U93+'Taco Bell'!U93+'Chick-fil-A'!U93+Dunkin!U93+'Misha''s'!U93+Sergios!U93+'Moes PG5'!U93+'Papa Johns'!U93+Salad!U93+'Half Moon'!U93+'Athletic Training Table'!U93+'Starbucks BBC'!U93+'Moes BBC'!U93+'Grille Works BBC'!U93+'Subway BBC'!U93+'Market Pavillion'!U93+'Chic Fil A BBC'!U93+Panera!U93+'Heritage Market'!U93</f>
        <v>0</v>
      </c>
      <c r="V93" s="103">
        <f t="shared" si="29"/>
        <v>0</v>
      </c>
    </row>
    <row r="94" spans="1:22" ht="12.75" customHeight="1" x14ac:dyDescent="0.3">
      <c r="A94" s="38" t="s">
        <v>156</v>
      </c>
      <c r="B94" s="50"/>
      <c r="C94" s="167">
        <f>'POD Breezeway'!C94+'Express GL'!C94+'Starbucks GL-SBX Truck'!C94+'Miro''s'!C94+'Faculty Club'!C94+'Almazar '!C94+'Burger King'!C94+Bustelo!C94+Chilis!C94+Einstein!C94+Jamba!C94+'Pollo Tropical'!C94+'Subway GC'!C94+'Sushi Maki'!C94+Panda!C94+'Starbucks Mango'!C94+'Taco Bell'!C94+'Chick-fil-A'!C94+Dunkin!C94+'Misha''s'!C94+Sergios!C94+'Moes PG5'!C94+'Papa Johns'!C94+Salad!C94+'Half Moon'!C94+'Athletic Training Table'!C94+'Starbucks BBC'!C94+'Moes BBC'!C94+'Grille Works BBC'!C94+'Subway BBC'!C94+'Market Pavillion'!C94+'Chic Fil A BBC'!C94+Panera!C94+'Heritage Market'!C94</f>
        <v>0</v>
      </c>
      <c r="D94" s="103">
        <f t="shared" si="30"/>
        <v>0</v>
      </c>
      <c r="E94" s="167">
        <f>'POD Breezeway'!E94+'Express GL'!E94+'Starbucks GL-SBX Truck'!E94+'Miro''s'!E94+'Faculty Club'!E94+'Almazar '!E94+'Burger King'!E94+Bustelo!E94+Chilis!E94+Einstein!E94+Jamba!E94+'Pollo Tropical'!E94+'Subway GC'!E94+'Sushi Maki'!E94+Panda!E94+'Starbucks Mango'!E94+'Taco Bell'!E94+'Chick-fil-A'!E94+Dunkin!E94+'Misha''s'!E94+Sergios!E94+'Moes PG5'!E94+'Papa Johns'!E94+Salad!E94+'Half Moon'!E94+'Athletic Training Table'!E94+'Starbucks BBC'!E94+'Moes BBC'!E94+'Grille Works BBC'!E94+'Subway BBC'!E94+'Market Pavillion'!E94+'Chic Fil A BBC'!E94+Panera!E94+'Heritage Market'!E94</f>
        <v>0</v>
      </c>
      <c r="F94" s="103">
        <f t="shared" si="31"/>
        <v>0</v>
      </c>
      <c r="G94" s="167">
        <f>'POD Breezeway'!G94+'Express GL'!G94+'Starbucks GL-SBX Truck'!G94+'Miro''s'!G94+'Faculty Club'!G94+'Almazar '!G94+'Burger King'!G94+Bustelo!G94+Chilis!G94+Einstein!G94+Jamba!G94+'Pollo Tropical'!G94+'Subway GC'!G94+'Sushi Maki'!G94+Panda!G94+'Starbucks Mango'!G94+'Taco Bell'!G94+'Chick-fil-A'!G94+Dunkin!G94+'Misha''s'!G94+Sergios!G94+'Moes PG5'!G94+'Papa Johns'!G94+Salad!G94+'Half Moon'!G94+'Athletic Training Table'!G94+'Starbucks BBC'!G94+'Moes BBC'!G94+'Grille Works BBC'!G94+'Subway BBC'!G94+'Market Pavillion'!G94+'Chic Fil A BBC'!G94+Panera!G94+'Heritage Market'!G94</f>
        <v>0</v>
      </c>
      <c r="H94" s="103">
        <f t="shared" si="32"/>
        <v>0</v>
      </c>
      <c r="I94" s="167">
        <f>'POD Breezeway'!I94+'Express GL'!I94+'Starbucks GL-SBX Truck'!I94+'Miro''s'!I94+'Faculty Club'!I94+'Almazar '!I94+'Burger King'!I94+Bustelo!I94+Chilis!I94+Einstein!I94+Jamba!I94+'Pollo Tropical'!I94+'Subway GC'!I94+'Sushi Maki'!I94+Panda!I94+'Starbucks Mango'!I94+'Taco Bell'!I94+'Chick-fil-A'!I94+Dunkin!I94+'Misha''s'!I94+Sergios!I94+'Moes PG5'!I94+'Papa Johns'!I94+Salad!I94+'Half Moon'!I94+'Athletic Training Table'!I94+'Starbucks BBC'!I94+'Moes BBC'!I94+'Grille Works BBC'!I94+'Subway BBC'!I94+'Market Pavillion'!I94+'Chic Fil A BBC'!I94+Panera!I94+'Heritage Market'!I94</f>
        <v>0</v>
      </c>
      <c r="J94" s="103">
        <f t="shared" si="33"/>
        <v>0</v>
      </c>
      <c r="K94" s="167">
        <f>'POD Breezeway'!K94+'Express GL'!K94+'Starbucks GL-SBX Truck'!K94+'Miro''s'!K94+'Faculty Club'!K94+'Almazar '!K94+'Burger King'!K94+Bustelo!K94+Chilis!K94+Einstein!K94+Jamba!K94+'Pollo Tropical'!K94+'Subway GC'!K94+'Sushi Maki'!K94+Panda!K94+'Starbucks Mango'!K94+'Taco Bell'!K94+'Chick-fil-A'!K94+Dunkin!K94+'Misha''s'!K94+Sergios!K94+'Moes PG5'!K94+'Papa Johns'!K94+Salad!K94+'Half Moon'!K94+'Athletic Training Table'!K94+'Starbucks BBC'!K94+'Moes BBC'!K94+'Grille Works BBC'!K94+'Subway BBC'!K94+'Market Pavillion'!K94+'Chic Fil A BBC'!K94+Panera!K94+'Heritage Market'!K94</f>
        <v>0</v>
      </c>
      <c r="L94" s="103">
        <f t="shared" si="34"/>
        <v>0</v>
      </c>
      <c r="M94" s="167">
        <f>'POD Breezeway'!M94+'Express GL'!M94+'Starbucks GL-SBX Truck'!M94+'Miro''s'!M94+'Faculty Club'!M94+'Almazar '!M94+'Burger King'!M94+Bustelo!M94+Chilis!M94+Einstein!M94+Jamba!M94+'Pollo Tropical'!M94+'Subway GC'!M94+'Sushi Maki'!M94+Panda!M94+'Starbucks Mango'!M94+'Taco Bell'!M94+'Chick-fil-A'!M94+Dunkin!M94+'Misha''s'!M94+Sergios!M94+'Moes PG5'!M94+'Papa Johns'!M94+Salad!M94+'Half Moon'!M94+'Athletic Training Table'!M94+'Starbucks BBC'!M94+'Moes BBC'!M94+'Grille Works BBC'!M94+'Subway BBC'!M94+'Market Pavillion'!M94+'Chic Fil A BBC'!M94+Panera!M94+'Heritage Market'!M94</f>
        <v>0</v>
      </c>
      <c r="N94" s="103">
        <f t="shared" si="35"/>
        <v>0</v>
      </c>
      <c r="O94" s="167">
        <f>'POD Breezeway'!O94+'Express GL'!O94+'Starbucks GL-SBX Truck'!O94+'Miro''s'!O94+'Faculty Club'!O94+'Almazar '!O94+'Burger King'!O94+Bustelo!O94+Chilis!O94+Einstein!O94+Jamba!O94+'Pollo Tropical'!O94+'Subway GC'!O94+'Sushi Maki'!O94+Panda!O94+'Starbucks Mango'!O94+'Taco Bell'!O94+'Chick-fil-A'!O94+Dunkin!O94+'Misha''s'!O94+Sergios!O94+'Moes PG5'!O94+'Papa Johns'!O94+Salad!O94+'Half Moon'!O94+'Athletic Training Table'!O94+'Starbucks BBC'!O94+'Moes BBC'!O94+'Grille Works BBC'!O94+'Subway BBC'!O94+'Market Pavillion'!O94+'Chic Fil A BBC'!O94+Panera!O94+'Heritage Market'!O94</f>
        <v>0</v>
      </c>
      <c r="P94" s="103">
        <f t="shared" si="36"/>
        <v>0</v>
      </c>
      <c r="Q94" s="167">
        <f>'POD Breezeway'!Q94+'Express GL'!Q94+'Starbucks GL-SBX Truck'!Q94+'Miro''s'!Q94+'Faculty Club'!Q94+'Almazar '!Q94+'Burger King'!Q94+Bustelo!Q94+Chilis!Q94+Einstein!Q94+Jamba!Q94+'Pollo Tropical'!Q94+'Subway GC'!Q94+'Sushi Maki'!Q94+Panda!Q94+'Starbucks Mango'!Q94+'Taco Bell'!Q94+'Chick-fil-A'!Q94+Dunkin!Q94+'Misha''s'!Q94+Sergios!Q94+'Moes PG5'!Q94+'Papa Johns'!Q94+Salad!Q94+'Half Moon'!Q94+'Athletic Training Table'!Q94+'Starbucks BBC'!Q94+'Moes BBC'!Q94+'Grille Works BBC'!Q94+'Subway BBC'!Q94+'Market Pavillion'!Q94+'Chic Fil A BBC'!Q94+Panera!Q94+'Heritage Market'!Q94</f>
        <v>0</v>
      </c>
      <c r="R94" s="103">
        <f t="shared" si="37"/>
        <v>0</v>
      </c>
      <c r="S94" s="167">
        <f>'POD Breezeway'!S94+'Express GL'!S94+'Starbucks GL-SBX Truck'!S94+'Miro''s'!S94+'Faculty Club'!S94+'Almazar '!S94+'Burger King'!S94+Bustelo!S94+Chilis!S94+Einstein!S94+Jamba!S94+'Pollo Tropical'!S94+'Subway GC'!S94+'Sushi Maki'!S94+Panda!S94+'Starbucks Mango'!S94+'Taco Bell'!S94+'Chick-fil-A'!S94+Dunkin!S94+'Misha''s'!S94+Sergios!S94+'Moes PG5'!S94+'Papa Johns'!S94+Salad!S94+'Half Moon'!S94+'Athletic Training Table'!S94+'Starbucks BBC'!S94+'Moes BBC'!S94+'Grille Works BBC'!S94+'Subway BBC'!S94+'Market Pavillion'!S94+'Chic Fil A BBC'!S94+Panera!S94+'Heritage Market'!S94</f>
        <v>0</v>
      </c>
      <c r="T94" s="103">
        <f t="shared" si="38"/>
        <v>0</v>
      </c>
      <c r="U94" s="167">
        <f>'POD Breezeway'!U94+'Express GL'!U94+'Starbucks GL-SBX Truck'!U94+'Miro''s'!U94+'Faculty Club'!U94+'Almazar '!U94+'Burger King'!U94+Bustelo!U94+Chilis!U94+Einstein!U94+Jamba!U94+'Pollo Tropical'!U94+'Subway GC'!U94+'Sushi Maki'!U94+Panda!U94+'Starbucks Mango'!U94+'Taco Bell'!U94+'Chick-fil-A'!U94+Dunkin!U94+'Misha''s'!U94+Sergios!U94+'Moes PG5'!U94+'Papa Johns'!U94+Salad!U94+'Half Moon'!U94+'Athletic Training Table'!U94+'Starbucks BBC'!U94+'Moes BBC'!U94+'Grille Works BBC'!U94+'Subway BBC'!U94+'Market Pavillion'!U94+'Chic Fil A BBC'!U94+Panera!U94+'Heritage Market'!U94</f>
        <v>0</v>
      </c>
      <c r="V94" s="103">
        <f t="shared" si="29"/>
        <v>0</v>
      </c>
    </row>
    <row r="95" spans="1:22" ht="12.75" customHeight="1" x14ac:dyDescent="0.3">
      <c r="A95" s="38" t="s">
        <v>150</v>
      </c>
      <c r="B95" s="50"/>
      <c r="C95" s="167">
        <f>'POD Breezeway'!C95+'Express GL'!C95+'Starbucks GL-SBX Truck'!C95+'Miro''s'!C95+'Faculty Club'!C95+'Almazar '!C95+'Burger King'!C95+Bustelo!C95+Chilis!C95+Einstein!C95+Jamba!C95+'Pollo Tropical'!C95+'Subway GC'!C95+'Sushi Maki'!C95+Panda!C95+'Starbucks Mango'!C95+'Taco Bell'!C95+'Chick-fil-A'!C95+Dunkin!C95+'Misha''s'!C95+Sergios!C95+'Moes PG5'!C95+'Papa Johns'!C95+Salad!C95+'Half Moon'!C95+'Athletic Training Table'!C95+'Starbucks BBC'!C95+'Moes BBC'!C95+'Grille Works BBC'!C95+'Subway BBC'!C95+'Market Pavillion'!C95+'Chic Fil A BBC'!C95+Panera!C95+'Heritage Market'!C95</f>
        <v>0</v>
      </c>
      <c r="D95" s="103">
        <f t="shared" si="30"/>
        <v>0</v>
      </c>
      <c r="E95" s="167">
        <f>'POD Breezeway'!E95+'Express GL'!E95+'Starbucks GL-SBX Truck'!E95+'Miro''s'!E95+'Faculty Club'!E95+'Almazar '!E95+'Burger King'!E95+Bustelo!E95+Chilis!E95+Einstein!E95+Jamba!E95+'Pollo Tropical'!E95+'Subway GC'!E95+'Sushi Maki'!E95+Panda!E95+'Starbucks Mango'!E95+'Taco Bell'!E95+'Chick-fil-A'!E95+Dunkin!E95+'Misha''s'!E95+Sergios!E95+'Moes PG5'!E95+'Papa Johns'!E95+Salad!E95+'Half Moon'!E95+'Athletic Training Table'!E95+'Starbucks BBC'!E95+'Moes BBC'!E95+'Grille Works BBC'!E95+'Subway BBC'!E95+'Market Pavillion'!E95+'Chic Fil A BBC'!E95+Panera!E95+'Heritage Market'!E95</f>
        <v>0</v>
      </c>
      <c r="F95" s="103">
        <f t="shared" si="31"/>
        <v>0</v>
      </c>
      <c r="G95" s="167">
        <f>'POD Breezeway'!G95+'Express GL'!G95+'Starbucks GL-SBX Truck'!G95+'Miro''s'!G95+'Faculty Club'!G95+'Almazar '!G95+'Burger King'!G95+Bustelo!G95+Chilis!G95+Einstein!G95+Jamba!G95+'Pollo Tropical'!G95+'Subway GC'!G95+'Sushi Maki'!G95+Panda!G95+'Starbucks Mango'!G95+'Taco Bell'!G95+'Chick-fil-A'!G95+Dunkin!G95+'Misha''s'!G95+Sergios!G95+'Moes PG5'!G95+'Papa Johns'!G95+Salad!G95+'Half Moon'!G95+'Athletic Training Table'!G95+'Starbucks BBC'!G95+'Moes BBC'!G95+'Grille Works BBC'!G95+'Subway BBC'!G95+'Market Pavillion'!G95+'Chic Fil A BBC'!G95+Panera!G95+'Heritage Market'!G95</f>
        <v>0</v>
      </c>
      <c r="H95" s="103">
        <f t="shared" si="32"/>
        <v>0</v>
      </c>
      <c r="I95" s="167">
        <f>'POD Breezeway'!I95+'Express GL'!I95+'Starbucks GL-SBX Truck'!I95+'Miro''s'!I95+'Faculty Club'!I95+'Almazar '!I95+'Burger King'!I95+Bustelo!I95+Chilis!I95+Einstein!I95+Jamba!I95+'Pollo Tropical'!I95+'Subway GC'!I95+'Sushi Maki'!I95+Panda!I95+'Starbucks Mango'!I95+'Taco Bell'!I95+'Chick-fil-A'!I95+Dunkin!I95+'Misha''s'!I95+Sergios!I95+'Moes PG5'!I95+'Papa Johns'!I95+Salad!I95+'Half Moon'!I95+'Athletic Training Table'!I95+'Starbucks BBC'!I95+'Moes BBC'!I95+'Grille Works BBC'!I95+'Subway BBC'!I95+'Market Pavillion'!I95+'Chic Fil A BBC'!I95+Panera!I95+'Heritage Market'!I95</f>
        <v>0</v>
      </c>
      <c r="J95" s="103">
        <f t="shared" si="33"/>
        <v>0</v>
      </c>
      <c r="K95" s="167">
        <f>'POD Breezeway'!K95+'Express GL'!K95+'Starbucks GL-SBX Truck'!K95+'Miro''s'!K95+'Faculty Club'!K95+'Almazar '!K95+'Burger King'!K95+Bustelo!K95+Chilis!K95+Einstein!K95+Jamba!K95+'Pollo Tropical'!K95+'Subway GC'!K95+'Sushi Maki'!K95+Panda!K95+'Starbucks Mango'!K95+'Taco Bell'!K95+'Chick-fil-A'!K95+Dunkin!K95+'Misha''s'!K95+Sergios!K95+'Moes PG5'!K95+'Papa Johns'!K95+Salad!K95+'Half Moon'!K95+'Athletic Training Table'!K95+'Starbucks BBC'!K95+'Moes BBC'!K95+'Grille Works BBC'!K95+'Subway BBC'!K95+'Market Pavillion'!K95+'Chic Fil A BBC'!K95+Panera!K95+'Heritage Market'!K95</f>
        <v>0</v>
      </c>
      <c r="L95" s="103">
        <f t="shared" si="34"/>
        <v>0</v>
      </c>
      <c r="M95" s="167">
        <f>'POD Breezeway'!M95+'Express GL'!M95+'Starbucks GL-SBX Truck'!M95+'Miro''s'!M95+'Faculty Club'!M95+'Almazar '!M95+'Burger King'!M95+Bustelo!M95+Chilis!M95+Einstein!M95+Jamba!M95+'Pollo Tropical'!M95+'Subway GC'!M95+'Sushi Maki'!M95+Panda!M95+'Starbucks Mango'!M95+'Taco Bell'!M95+'Chick-fil-A'!M95+Dunkin!M95+'Misha''s'!M95+Sergios!M95+'Moes PG5'!M95+'Papa Johns'!M95+Salad!M95+'Half Moon'!M95+'Athletic Training Table'!M95+'Starbucks BBC'!M95+'Moes BBC'!M95+'Grille Works BBC'!M95+'Subway BBC'!M95+'Market Pavillion'!M95+'Chic Fil A BBC'!M95+Panera!M95+'Heritage Market'!M95</f>
        <v>0</v>
      </c>
      <c r="N95" s="103">
        <f t="shared" si="35"/>
        <v>0</v>
      </c>
      <c r="O95" s="167">
        <f>'POD Breezeway'!O95+'Express GL'!O95+'Starbucks GL-SBX Truck'!O95+'Miro''s'!O95+'Faculty Club'!O95+'Almazar '!O95+'Burger King'!O95+Bustelo!O95+Chilis!O95+Einstein!O95+Jamba!O95+'Pollo Tropical'!O95+'Subway GC'!O95+'Sushi Maki'!O95+Panda!O95+'Starbucks Mango'!O95+'Taco Bell'!O95+'Chick-fil-A'!O95+Dunkin!O95+'Misha''s'!O95+Sergios!O95+'Moes PG5'!O95+'Papa Johns'!O95+Salad!O95+'Half Moon'!O95+'Athletic Training Table'!O95+'Starbucks BBC'!O95+'Moes BBC'!O95+'Grille Works BBC'!O95+'Subway BBC'!O95+'Market Pavillion'!O95+'Chic Fil A BBC'!O95+Panera!O95+'Heritage Market'!O95</f>
        <v>0</v>
      </c>
      <c r="P95" s="103">
        <f t="shared" si="36"/>
        <v>0</v>
      </c>
      <c r="Q95" s="167">
        <f>'POD Breezeway'!Q95+'Express GL'!Q95+'Starbucks GL-SBX Truck'!Q95+'Miro''s'!Q95+'Faculty Club'!Q95+'Almazar '!Q95+'Burger King'!Q95+Bustelo!Q95+Chilis!Q95+Einstein!Q95+Jamba!Q95+'Pollo Tropical'!Q95+'Subway GC'!Q95+'Sushi Maki'!Q95+Panda!Q95+'Starbucks Mango'!Q95+'Taco Bell'!Q95+'Chick-fil-A'!Q95+Dunkin!Q95+'Misha''s'!Q95+Sergios!Q95+'Moes PG5'!Q95+'Papa Johns'!Q95+Salad!Q95+'Half Moon'!Q95+'Athletic Training Table'!Q95+'Starbucks BBC'!Q95+'Moes BBC'!Q95+'Grille Works BBC'!Q95+'Subway BBC'!Q95+'Market Pavillion'!Q95+'Chic Fil A BBC'!Q95+Panera!Q95+'Heritage Market'!Q95</f>
        <v>0</v>
      </c>
      <c r="R95" s="103">
        <f t="shared" si="37"/>
        <v>0</v>
      </c>
      <c r="S95" s="167">
        <f>'POD Breezeway'!S95+'Express GL'!S95+'Starbucks GL-SBX Truck'!S95+'Miro''s'!S95+'Faculty Club'!S95+'Almazar '!S95+'Burger King'!S95+Bustelo!S95+Chilis!S95+Einstein!S95+Jamba!S95+'Pollo Tropical'!S95+'Subway GC'!S95+'Sushi Maki'!S95+Panda!S95+'Starbucks Mango'!S95+'Taco Bell'!S95+'Chick-fil-A'!S95+Dunkin!S95+'Misha''s'!S95+Sergios!S95+'Moes PG5'!S95+'Papa Johns'!S95+Salad!S95+'Half Moon'!S95+'Athletic Training Table'!S95+'Starbucks BBC'!S95+'Moes BBC'!S95+'Grille Works BBC'!S95+'Subway BBC'!S95+'Market Pavillion'!S95+'Chic Fil A BBC'!S95+Panera!S95+'Heritage Market'!S95</f>
        <v>0</v>
      </c>
      <c r="T95" s="103">
        <f t="shared" si="38"/>
        <v>0</v>
      </c>
      <c r="U95" s="167">
        <f>'POD Breezeway'!U95+'Express GL'!U95+'Starbucks GL-SBX Truck'!U95+'Miro''s'!U95+'Faculty Club'!U95+'Almazar '!U95+'Burger King'!U95+Bustelo!U95+Chilis!U95+Einstein!U95+Jamba!U95+'Pollo Tropical'!U95+'Subway GC'!U95+'Sushi Maki'!U95+Panda!U95+'Starbucks Mango'!U95+'Taco Bell'!U95+'Chick-fil-A'!U95+Dunkin!U95+'Misha''s'!U95+Sergios!U95+'Moes PG5'!U95+'Papa Johns'!U95+Salad!U95+'Half Moon'!U95+'Athletic Training Table'!U95+'Starbucks BBC'!U95+'Moes BBC'!U95+'Grille Works BBC'!U95+'Subway BBC'!U95+'Market Pavillion'!U95+'Chic Fil A BBC'!U95+Panera!U95+'Heritage Market'!U95</f>
        <v>0</v>
      </c>
      <c r="V95" s="103">
        <f t="shared" si="29"/>
        <v>0</v>
      </c>
    </row>
    <row r="96" spans="1:22" ht="12.75" customHeight="1" x14ac:dyDescent="0.3">
      <c r="A96" s="38" t="s">
        <v>146</v>
      </c>
      <c r="B96" s="50"/>
      <c r="C96" s="167">
        <f>'POD Breezeway'!C96+'Express GL'!C96+'Starbucks GL-SBX Truck'!C96+'Miro''s'!C96+'Faculty Club'!C96+'Almazar '!C96+'Burger King'!C96+Bustelo!C96+Chilis!C96+Einstein!C96+Jamba!C96+'Pollo Tropical'!C96+'Subway GC'!C96+'Sushi Maki'!C96+Panda!C96+'Starbucks Mango'!C96+'Taco Bell'!C96+'Chick-fil-A'!C96+Dunkin!C96+'Misha''s'!C96+Sergios!C96+'Moes PG5'!C96+'Papa Johns'!C96+Salad!C96+'Half Moon'!C96+'Athletic Training Table'!C96+'Starbucks BBC'!C96+'Moes BBC'!C96+'Grille Works BBC'!C96+'Subway BBC'!C96+'Market Pavillion'!C96+'Chic Fil A BBC'!C96+Panera!C96+'Heritage Market'!C96</f>
        <v>0</v>
      </c>
      <c r="D96" s="103">
        <f t="shared" si="30"/>
        <v>0</v>
      </c>
      <c r="E96" s="167">
        <f>'POD Breezeway'!E96+'Express GL'!E96+'Starbucks GL-SBX Truck'!E96+'Miro''s'!E96+'Faculty Club'!E96+'Almazar '!E96+'Burger King'!E96+Bustelo!E96+Chilis!E96+Einstein!E96+Jamba!E96+'Pollo Tropical'!E96+'Subway GC'!E96+'Sushi Maki'!E96+Panda!E96+'Starbucks Mango'!E96+'Taco Bell'!E96+'Chick-fil-A'!E96+Dunkin!E96+'Misha''s'!E96+Sergios!E96+'Moes PG5'!E96+'Papa Johns'!E96+Salad!E96+'Half Moon'!E96+'Athletic Training Table'!E96+'Starbucks BBC'!E96+'Moes BBC'!E96+'Grille Works BBC'!E96+'Subway BBC'!E96+'Market Pavillion'!E96+'Chic Fil A BBC'!E96+Panera!E96+'Heritage Market'!E96</f>
        <v>0</v>
      </c>
      <c r="F96" s="103">
        <f t="shared" si="31"/>
        <v>0</v>
      </c>
      <c r="G96" s="167">
        <f>'POD Breezeway'!G96+'Express GL'!G96+'Starbucks GL-SBX Truck'!G96+'Miro''s'!G96+'Faculty Club'!G96+'Almazar '!G96+'Burger King'!G96+Bustelo!G96+Chilis!G96+Einstein!G96+Jamba!G96+'Pollo Tropical'!G96+'Subway GC'!G96+'Sushi Maki'!G96+Panda!G96+'Starbucks Mango'!G96+'Taco Bell'!G96+'Chick-fil-A'!G96+Dunkin!G96+'Misha''s'!G96+Sergios!G96+'Moes PG5'!G96+'Papa Johns'!G96+Salad!G96+'Half Moon'!G96+'Athletic Training Table'!G96+'Starbucks BBC'!G96+'Moes BBC'!G96+'Grille Works BBC'!G96+'Subway BBC'!G96+'Market Pavillion'!G96+'Chic Fil A BBC'!G96+Panera!G96+'Heritage Market'!G96</f>
        <v>0</v>
      </c>
      <c r="H96" s="103">
        <f t="shared" si="32"/>
        <v>0</v>
      </c>
      <c r="I96" s="167">
        <f>'POD Breezeway'!I96+'Express GL'!I96+'Starbucks GL-SBX Truck'!I96+'Miro''s'!I96+'Faculty Club'!I96+'Almazar '!I96+'Burger King'!I96+Bustelo!I96+Chilis!I96+Einstein!I96+Jamba!I96+'Pollo Tropical'!I96+'Subway GC'!I96+'Sushi Maki'!I96+Panda!I96+'Starbucks Mango'!I96+'Taco Bell'!I96+'Chick-fil-A'!I96+Dunkin!I96+'Misha''s'!I96+Sergios!I96+'Moes PG5'!I96+'Papa Johns'!I96+Salad!I96+'Half Moon'!I96+'Athletic Training Table'!I96+'Starbucks BBC'!I96+'Moes BBC'!I96+'Grille Works BBC'!I96+'Subway BBC'!I96+'Market Pavillion'!I96+'Chic Fil A BBC'!I96+Panera!I96+'Heritage Market'!I96</f>
        <v>0</v>
      </c>
      <c r="J96" s="103">
        <f t="shared" si="33"/>
        <v>0</v>
      </c>
      <c r="K96" s="167">
        <f>'POD Breezeway'!K96+'Express GL'!K96+'Starbucks GL-SBX Truck'!K96+'Miro''s'!K96+'Faculty Club'!K96+'Almazar '!K96+'Burger King'!K96+Bustelo!K96+Chilis!K96+Einstein!K96+Jamba!K96+'Pollo Tropical'!K96+'Subway GC'!K96+'Sushi Maki'!K96+Panda!K96+'Starbucks Mango'!K96+'Taco Bell'!K96+'Chick-fil-A'!K96+Dunkin!K96+'Misha''s'!K96+Sergios!K96+'Moes PG5'!K96+'Papa Johns'!K96+Salad!K96+'Half Moon'!K96+'Athletic Training Table'!K96+'Starbucks BBC'!K96+'Moes BBC'!K96+'Grille Works BBC'!K96+'Subway BBC'!K96+'Market Pavillion'!K96+'Chic Fil A BBC'!K96+Panera!K96+'Heritage Market'!K96</f>
        <v>0</v>
      </c>
      <c r="L96" s="103">
        <f t="shared" si="34"/>
        <v>0</v>
      </c>
      <c r="M96" s="167">
        <f>'POD Breezeway'!M96+'Express GL'!M96+'Starbucks GL-SBX Truck'!M96+'Miro''s'!M96+'Faculty Club'!M96+'Almazar '!M96+'Burger King'!M96+Bustelo!M96+Chilis!M96+Einstein!M96+Jamba!M96+'Pollo Tropical'!M96+'Subway GC'!M96+'Sushi Maki'!M96+Panda!M96+'Starbucks Mango'!M96+'Taco Bell'!M96+'Chick-fil-A'!M96+Dunkin!M96+'Misha''s'!M96+Sergios!M96+'Moes PG5'!M96+'Papa Johns'!M96+Salad!M96+'Half Moon'!M96+'Athletic Training Table'!M96+'Starbucks BBC'!M96+'Moes BBC'!M96+'Grille Works BBC'!M96+'Subway BBC'!M96+'Market Pavillion'!M96+'Chic Fil A BBC'!M96+Panera!M96+'Heritage Market'!M96</f>
        <v>0</v>
      </c>
      <c r="N96" s="103">
        <f t="shared" si="35"/>
        <v>0</v>
      </c>
      <c r="O96" s="167">
        <f>'POD Breezeway'!O96+'Express GL'!O96+'Starbucks GL-SBX Truck'!O96+'Miro''s'!O96+'Faculty Club'!O96+'Almazar '!O96+'Burger King'!O96+Bustelo!O96+Chilis!O96+Einstein!O96+Jamba!O96+'Pollo Tropical'!O96+'Subway GC'!O96+'Sushi Maki'!O96+Panda!O96+'Starbucks Mango'!O96+'Taco Bell'!O96+'Chick-fil-A'!O96+Dunkin!O96+'Misha''s'!O96+Sergios!O96+'Moes PG5'!O96+'Papa Johns'!O96+Salad!O96+'Half Moon'!O96+'Athletic Training Table'!O96+'Starbucks BBC'!O96+'Moes BBC'!O96+'Grille Works BBC'!O96+'Subway BBC'!O96+'Market Pavillion'!O96+'Chic Fil A BBC'!O96+Panera!O96+'Heritage Market'!O96</f>
        <v>0</v>
      </c>
      <c r="P96" s="103">
        <f t="shared" si="36"/>
        <v>0</v>
      </c>
      <c r="Q96" s="167">
        <f>'POD Breezeway'!Q96+'Express GL'!Q96+'Starbucks GL-SBX Truck'!Q96+'Miro''s'!Q96+'Faculty Club'!Q96+'Almazar '!Q96+'Burger King'!Q96+Bustelo!Q96+Chilis!Q96+Einstein!Q96+Jamba!Q96+'Pollo Tropical'!Q96+'Subway GC'!Q96+'Sushi Maki'!Q96+Panda!Q96+'Starbucks Mango'!Q96+'Taco Bell'!Q96+'Chick-fil-A'!Q96+Dunkin!Q96+'Misha''s'!Q96+Sergios!Q96+'Moes PG5'!Q96+'Papa Johns'!Q96+Salad!Q96+'Half Moon'!Q96+'Athletic Training Table'!Q96+'Starbucks BBC'!Q96+'Moes BBC'!Q96+'Grille Works BBC'!Q96+'Subway BBC'!Q96+'Market Pavillion'!Q96+'Chic Fil A BBC'!Q96+Panera!Q96+'Heritage Market'!Q96</f>
        <v>0</v>
      </c>
      <c r="R96" s="103">
        <f t="shared" si="37"/>
        <v>0</v>
      </c>
      <c r="S96" s="167">
        <f>'POD Breezeway'!S96+'Express GL'!S96+'Starbucks GL-SBX Truck'!S96+'Miro''s'!S96+'Faculty Club'!S96+'Almazar '!S96+'Burger King'!S96+Bustelo!S96+Chilis!S96+Einstein!S96+Jamba!S96+'Pollo Tropical'!S96+'Subway GC'!S96+'Sushi Maki'!S96+Panda!S96+'Starbucks Mango'!S96+'Taco Bell'!S96+'Chick-fil-A'!S96+Dunkin!S96+'Misha''s'!S96+Sergios!S96+'Moes PG5'!S96+'Papa Johns'!S96+Salad!S96+'Half Moon'!S96+'Athletic Training Table'!S96+'Starbucks BBC'!S96+'Moes BBC'!S96+'Grille Works BBC'!S96+'Subway BBC'!S96+'Market Pavillion'!S96+'Chic Fil A BBC'!S96+Panera!S96+'Heritage Market'!S96</f>
        <v>0</v>
      </c>
      <c r="T96" s="103">
        <f t="shared" si="38"/>
        <v>0</v>
      </c>
      <c r="U96" s="167">
        <f>'POD Breezeway'!U96+'Express GL'!U96+'Starbucks GL-SBX Truck'!U96+'Miro''s'!U96+'Faculty Club'!U96+'Almazar '!U96+'Burger King'!U96+Bustelo!U96+Chilis!U96+Einstein!U96+Jamba!U96+'Pollo Tropical'!U96+'Subway GC'!U96+'Sushi Maki'!U96+Panda!U96+'Starbucks Mango'!U96+'Taco Bell'!U96+'Chick-fil-A'!U96+Dunkin!U96+'Misha''s'!U96+Sergios!U96+'Moes PG5'!U96+'Papa Johns'!U96+Salad!U96+'Half Moon'!U96+'Athletic Training Table'!U96+'Starbucks BBC'!U96+'Moes BBC'!U96+'Grille Works BBC'!U96+'Subway BBC'!U96+'Market Pavillion'!U96+'Chic Fil A BBC'!U96+Panera!U96+'Heritage Market'!U96</f>
        <v>0</v>
      </c>
      <c r="V96" s="103">
        <f t="shared" si="29"/>
        <v>0</v>
      </c>
    </row>
    <row r="97" spans="1:22" ht="12.75" customHeight="1" x14ac:dyDescent="0.3">
      <c r="A97" s="38" t="s">
        <v>7</v>
      </c>
      <c r="B97" s="50"/>
      <c r="C97" s="167">
        <f>'POD Breezeway'!C97+'Express GL'!C97+'Starbucks GL-SBX Truck'!C97+'Miro''s'!C97+'Faculty Club'!C97+'Almazar '!C97+'Burger King'!C97+Bustelo!C97+Chilis!C97+Einstein!C97+Jamba!C97+'Pollo Tropical'!C97+'Subway GC'!C97+'Sushi Maki'!C97+Panda!C97+'Starbucks Mango'!C97+'Taco Bell'!C97+'Chick-fil-A'!C97+Dunkin!C97+'Misha''s'!C97+Sergios!C97+'Moes PG5'!C97+'Papa Johns'!C97+Salad!C97+'Half Moon'!C97+'Athletic Training Table'!C97+'Starbucks BBC'!C97+'Moes BBC'!C97+'Grille Works BBC'!C97+'Subway BBC'!C97+'Market Pavillion'!C97+'Chic Fil A BBC'!C97+Panera!C97+'Heritage Market'!C97</f>
        <v>193703.03469999999</v>
      </c>
      <c r="D97" s="103">
        <f t="shared" si="30"/>
        <v>1.2171634457463627E-2</v>
      </c>
      <c r="E97" s="167">
        <f>'POD Breezeway'!E97+'Express GL'!E97+'Starbucks GL-SBX Truck'!E97+'Miro''s'!E97+'Faculty Club'!E97+'Almazar '!E97+'Burger King'!E97+Bustelo!E97+Chilis!E97+Einstein!E97+Jamba!E97+'Pollo Tropical'!E97+'Subway GC'!E97+'Sushi Maki'!E97+Panda!E97+'Starbucks Mango'!E97+'Taco Bell'!E97+'Chick-fil-A'!E97+Dunkin!E97+'Misha''s'!E97+Sergios!E97+'Moes PG5'!E97+'Papa Johns'!E97+Salad!E97+'Half Moon'!E97+'Athletic Training Table'!E97+'Starbucks BBC'!E97+'Moes BBC'!E97+'Grille Works BBC'!E97+'Subway BBC'!E97+'Market Pavillion'!E97+'Chic Fil A BBC'!E97+Panera!E97+'Heritage Market'!E97</f>
        <v>208514.35162567141</v>
      </c>
      <c r="F97" s="103">
        <f t="shared" si="31"/>
        <v>1.0778953591536453E-2</v>
      </c>
      <c r="G97" s="167">
        <f>'POD Breezeway'!G97+'Express GL'!G97+'Starbucks GL-SBX Truck'!G97+'Miro''s'!G97+'Faculty Club'!G97+'Almazar '!G97+'Burger King'!G97+Bustelo!G97+Chilis!G97+Einstein!G97+Jamba!G97+'Pollo Tropical'!G97+'Subway GC'!G97+'Sushi Maki'!G97+Panda!G97+'Starbucks Mango'!G97+'Taco Bell'!G97+'Chick-fil-A'!G97+Dunkin!G97+'Misha''s'!G97+Sergios!G97+'Moes PG5'!G97+'Papa Johns'!G97+Salad!G97+'Half Moon'!G97+'Athletic Training Table'!G97+'Starbucks BBC'!G97+'Moes BBC'!G97+'Grille Works BBC'!G97+'Subway BBC'!G97+'Market Pavillion'!G97+'Chic Fil A BBC'!G97+Panera!G97+'Heritage Market'!G97</f>
        <v>223910.03959338745</v>
      </c>
      <c r="H97" s="103">
        <f t="shared" si="32"/>
        <v>1.0969277824369383E-2</v>
      </c>
      <c r="I97" s="167">
        <f>'POD Breezeway'!I97+'Express GL'!I97+'Starbucks GL-SBX Truck'!I97+'Miro''s'!I97+'Faculty Club'!I97+'Almazar '!I97+'Burger King'!I97+Bustelo!I97+Chilis!I97+Einstein!I97+Jamba!I97+'Pollo Tropical'!I97+'Subway GC'!I97+'Sushi Maki'!I97+Panda!I97+'Starbucks Mango'!I97+'Taco Bell'!I97+'Chick-fil-A'!I97+Dunkin!I97+'Misha''s'!I97+Sergios!I97+'Moes PG5'!I97+'Papa Johns'!I97+Salad!I97+'Half Moon'!I97+'Athletic Training Table'!I97+'Starbucks BBC'!I97+'Moes BBC'!I97+'Grille Works BBC'!I97+'Subway BBC'!I97+'Market Pavillion'!I97+'Chic Fil A BBC'!I97+Panera!I97+'Heritage Market'!I97</f>
        <v>230856.42165980942</v>
      </c>
      <c r="J97" s="103">
        <f t="shared" si="33"/>
        <v>1.1143339755929595E-2</v>
      </c>
      <c r="K97" s="167">
        <f>'POD Breezeway'!K97+'Express GL'!K97+'Starbucks GL-SBX Truck'!K97+'Miro''s'!K97+'Faculty Club'!K97+'Almazar '!K97+'Burger King'!K97+Bustelo!K97+Chilis!K97+Einstein!K97+Jamba!K97+'Pollo Tropical'!K97+'Subway GC'!K97+'Sushi Maki'!K97+Panda!K97+'Starbucks Mango'!K97+'Taco Bell'!K97+'Chick-fil-A'!K97+Dunkin!K97+'Misha''s'!K97+Sergios!K97+'Moes PG5'!K97+'Papa Johns'!K97+Salad!K97+'Half Moon'!K97+'Athletic Training Table'!K97+'Starbucks BBC'!K97+'Moes BBC'!K97+'Grille Works BBC'!K97+'Subway BBC'!K97+'Market Pavillion'!K97+'Chic Fil A BBC'!K97+Panera!K97+'Heritage Market'!K97</f>
        <v>236604.07503390004</v>
      </c>
      <c r="L97" s="103">
        <f t="shared" si="34"/>
        <v>1.1270171337287072E-2</v>
      </c>
      <c r="M97" s="167">
        <f>'POD Breezeway'!M97+'Express GL'!M97+'Starbucks GL-SBX Truck'!M97+'Miro''s'!M97+'Faculty Club'!M97+'Almazar '!M97+'Burger King'!M97+Bustelo!M97+Chilis!M97+Einstein!M97+Jamba!M97+'Pollo Tropical'!M97+'Subway GC'!M97+'Sushi Maki'!M97+Panda!M97+'Starbucks Mango'!M97+'Taco Bell'!M97+'Chick-fil-A'!M97+Dunkin!M97+'Misha''s'!M97+Sergios!M97+'Moes PG5'!M97+'Papa Johns'!M97+Salad!M97+'Half Moon'!M97+'Athletic Training Table'!M97+'Starbucks BBC'!M97+'Moes BBC'!M97+'Grille Works BBC'!M97+'Subway BBC'!M97+'Market Pavillion'!M97+'Chic Fil A BBC'!M97+Panera!M97+'Heritage Market'!M97</f>
        <v>242494.94459899474</v>
      </c>
      <c r="N97" s="103">
        <f t="shared" si="35"/>
        <v>1.1363088453856729E-2</v>
      </c>
      <c r="O97" s="167">
        <f>'POD Breezeway'!O97+'Express GL'!O97+'Starbucks GL-SBX Truck'!O97+'Miro''s'!O97+'Faculty Club'!O97+'Almazar '!O97+'Burger King'!O97+Bustelo!O97+Chilis!O97+Einstein!O97+Jamba!O97+'Pollo Tropical'!O97+'Subway GC'!O97+'Sushi Maki'!O97+Panda!O97+'Starbucks Mango'!O97+'Taco Bell'!O97+'Chick-fil-A'!O97+Dunkin!O97+'Misha''s'!O97+Sergios!O97+'Moes PG5'!O97+'Papa Johns'!O97+Salad!O97+'Half Moon'!O97+'Athletic Training Table'!O97+'Starbucks BBC'!O97+'Moes BBC'!O97+'Grille Works BBC'!O97+'Subway BBC'!O97+'Market Pavillion'!O97+'Chic Fil A BBC'!O97+Panera!O97+'Heritage Market'!O97</f>
        <v>248532.60125700181</v>
      </c>
      <c r="P97" s="103">
        <f t="shared" si="36"/>
        <v>1.147433627167236E-2</v>
      </c>
      <c r="Q97" s="167">
        <f>'POD Breezeway'!Q97+'Express GL'!Q97+'Starbucks GL-SBX Truck'!Q97+'Miro''s'!Q97+'Faculty Club'!Q97+'Almazar '!Q97+'Burger King'!Q97+Bustelo!Q97+Chilis!Q97+Einstein!Q97+Jamba!Q97+'Pollo Tropical'!Q97+'Subway GC'!Q97+'Sushi Maki'!Q97+Panda!Q97+'Starbucks Mango'!Q97+'Taco Bell'!Q97+'Chick-fil-A'!Q97+Dunkin!Q97+'Misha''s'!Q97+Sergios!Q97+'Moes PG5'!Q97+'Papa Johns'!Q97+Salad!Q97+'Half Moon'!Q97+'Athletic Training Table'!Q97+'Starbucks BBC'!Q97+'Moes BBC'!Q97+'Grille Works BBC'!Q97+'Subway BBC'!Q97+'Market Pavillion'!Q97+'Chic Fil A BBC'!Q97+Panera!Q97+'Heritage Market'!Q97</f>
        <v>254720.70499231966</v>
      </c>
      <c r="R97" s="103">
        <f t="shared" si="37"/>
        <v>1.158579031539954E-2</v>
      </c>
      <c r="S97" s="167">
        <f>'POD Breezeway'!S97+'Express GL'!S97+'Starbucks GL-SBX Truck'!S97+'Miro''s'!S97+'Faculty Club'!S97+'Almazar '!S97+'Burger King'!S97+Bustelo!S97+Chilis!S97+Einstein!S97+Jamba!S97+'Pollo Tropical'!S97+'Subway GC'!S97+'Sushi Maki'!S97+Panda!S97+'Starbucks Mango'!S97+'Taco Bell'!S97+'Chick-fil-A'!S97+Dunkin!S97+'Misha''s'!S97+Sergios!S97+'Moes PG5'!S97+'Papa Johns'!S97+Salad!S97+'Half Moon'!S97+'Athletic Training Table'!S97+'Starbucks BBC'!S97+'Moes BBC'!S97+'Grille Works BBC'!S97+'Subway BBC'!S97+'Market Pavillion'!S97+'Chic Fil A BBC'!S97+Panera!S97+'Heritage Market'!S97</f>
        <v>261063.00709509835</v>
      </c>
      <c r="T97" s="103">
        <f t="shared" si="38"/>
        <v>1.1697980584371848E-2</v>
      </c>
      <c r="U97" s="167">
        <f>'POD Breezeway'!U97+'Express GL'!U97+'Starbucks GL-SBX Truck'!U97+'Miro''s'!U97+'Faculty Club'!U97+'Almazar '!U97+'Burger King'!U97+Bustelo!U97+Chilis!U97+Einstein!U97+Jamba!U97+'Pollo Tropical'!U97+'Subway GC'!U97+'Sushi Maki'!U97+Panda!U97+'Starbucks Mango'!U97+'Taco Bell'!U97+'Chick-fil-A'!U97+Dunkin!U97+'Misha''s'!U97+Sergios!U97+'Moes PG5'!U97+'Papa Johns'!U97+Salad!U97+'Half Moon'!U97+'Athletic Training Table'!U97+'Starbucks BBC'!U97+'Moes BBC'!U97+'Grille Works BBC'!U97+'Subway BBC'!U97+'Market Pavillion'!U97+'Chic Fil A BBC'!U97+Panera!U97+'Heritage Market'!U97</f>
        <v>267563.35244000587</v>
      </c>
      <c r="V97" s="103">
        <f t="shared" si="29"/>
        <v>1.1810904435839814E-2</v>
      </c>
    </row>
    <row r="98" spans="1:22" ht="12.75" customHeight="1" x14ac:dyDescent="0.3">
      <c r="A98" s="145" t="s">
        <v>245</v>
      </c>
      <c r="B98" s="50"/>
      <c r="C98" s="167">
        <f>'POD Breezeway'!C98+'Express GL'!C98+'Starbucks GL-SBX Truck'!C98+'Miro''s'!C98+'Faculty Club'!C98+'Almazar '!C98+'Burger King'!C98+Bustelo!C98+Chilis!C98+Einstein!C98+Jamba!C98+'Pollo Tropical'!C98+'Subway GC'!C98+'Sushi Maki'!C98+Panda!C98+'Starbucks Mango'!C98+'Taco Bell'!C98+'Chick-fil-A'!C98+Dunkin!C98+'Misha''s'!C98+Sergios!C98+'Moes PG5'!C98+'Papa Johns'!C98+Salad!C98+'Half Moon'!C98+'Athletic Training Table'!C98+'Starbucks BBC'!C98+'Moes BBC'!C98+'Grille Works BBC'!C98+'Subway BBC'!C98+'Market Pavillion'!C98+'Chic Fil A BBC'!C98+Panera!C98+'Heritage Market'!C98</f>
        <v>18701.159255999999</v>
      </c>
      <c r="D98" s="103">
        <f t="shared" si="30"/>
        <v>1.1751167179563265E-3</v>
      </c>
      <c r="E98" s="167">
        <f>'POD Breezeway'!E98+'Express GL'!E98+'Starbucks GL-SBX Truck'!E98+'Miro''s'!E98+'Faculty Club'!E98+'Almazar '!E98+'Burger King'!E98+Bustelo!E98+Chilis!E98+Einstein!E98+Jamba!E98+'Pollo Tropical'!E98+'Subway GC'!E98+'Sushi Maki'!E98+Panda!E98+'Starbucks Mango'!E98+'Taco Bell'!E98+'Chick-fil-A'!E98+Dunkin!E98+'Misha''s'!E98+Sergios!E98+'Moes PG5'!E98+'Papa Johns'!E98+Salad!E98+'Half Moon'!E98+'Athletic Training Table'!E98+'Starbucks BBC'!E98+'Moes BBC'!E98+'Grille Works BBC'!E98+'Subway BBC'!E98+'Market Pavillion'!E98+'Chic Fil A BBC'!E98+Panera!E98+'Heritage Market'!E98</f>
        <v>22805.930399999994</v>
      </c>
      <c r="F98" s="103">
        <f t="shared" si="31"/>
        <v>1.1789311549869619E-3</v>
      </c>
      <c r="G98" s="167">
        <f>'POD Breezeway'!G98+'Express GL'!G98+'Starbucks GL-SBX Truck'!G98+'Miro''s'!G98+'Faculty Club'!G98+'Almazar '!G98+'Burger King'!G98+Bustelo!G98+Chilis!G98+Einstein!G98+Jamba!G98+'Pollo Tropical'!G98+'Subway GC'!G98+'Sushi Maki'!G98+Panda!G98+'Starbucks Mango'!G98+'Taco Bell'!G98+'Chick-fil-A'!G98+Dunkin!G98+'Misha''s'!G98+Sergios!G98+'Moes PG5'!G98+'Papa Johns'!G98+Salad!G98+'Half Moon'!G98+'Athletic Training Table'!G98+'Starbucks BBC'!G98+'Moes BBC'!G98+'Grille Works BBC'!G98+'Subway BBC'!G98+'Market Pavillion'!G98+'Chic Fil A BBC'!G98+Panera!G98+'Heritage Market'!G98</f>
        <v>24079.243007999994</v>
      </c>
      <c r="H98" s="103">
        <f t="shared" si="32"/>
        <v>1.1796340478296991E-3</v>
      </c>
      <c r="I98" s="167">
        <f>'POD Breezeway'!I98+'Express GL'!I98+'Starbucks GL-SBX Truck'!I98+'Miro''s'!I98+'Faculty Club'!I98+'Almazar '!I98+'Burger King'!I98+Bustelo!I98+Chilis!I98+Einstein!I98+Jamba!I98+'Pollo Tropical'!I98+'Subway GC'!I98+'Sushi Maki'!I98+Panda!I98+'Starbucks Mango'!I98+'Taco Bell'!I98+'Chick-fil-A'!I98+Dunkin!I98+'Misha''s'!I98+Sergios!I98+'Moes PG5'!I98+'Papa Johns'!I98+Salad!I98+'Half Moon'!I98+'Athletic Training Table'!I98+'Starbucks BBC'!I98+'Moes BBC'!I98+'Grille Works BBC'!I98+'Subway BBC'!I98+'Market Pavillion'!I98+'Chic Fil A BBC'!I98+Panera!I98+'Heritage Market'!I98</f>
        <v>24436.350308159996</v>
      </c>
      <c r="J98" s="103">
        <f t="shared" si="33"/>
        <v>1.1795320741824864E-3</v>
      </c>
      <c r="K98" s="167">
        <f>'POD Breezeway'!K98+'Express GL'!K98+'Starbucks GL-SBX Truck'!K98+'Miro''s'!K98+'Faculty Club'!K98+'Almazar '!K98+'Burger King'!K98+Bustelo!K98+Chilis!K98+Einstein!K98+Jamba!K98+'Pollo Tropical'!K98+'Subway GC'!K98+'Sushi Maki'!K98+Panda!K98+'Starbucks Mango'!K98+'Taco Bell'!K98+'Chick-fil-A'!K98+Dunkin!K98+'Misha''s'!K98+Sergios!K98+'Moes PG5'!K98+'Papa Johns'!K98+Salad!K98+'Half Moon'!K98+'Athletic Training Table'!K98+'Starbucks BBC'!K98+'Moes BBC'!K98+'Grille Works BBC'!K98+'Subway BBC'!K98+'Market Pavillion'!K98+'Chic Fil A BBC'!K98+Panera!K98+'Heritage Market'!K98</f>
        <v>24798.275458723198</v>
      </c>
      <c r="L98" s="103">
        <f t="shared" si="34"/>
        <v>1.181217243401274E-3</v>
      </c>
      <c r="M98" s="167">
        <f>'POD Breezeway'!M98+'Express GL'!M98+'Starbucks GL-SBX Truck'!M98+'Miro''s'!M98+'Faculty Club'!M98+'Almazar '!M98+'Burger King'!M98+Bustelo!M98+Chilis!M98+Einstein!M98+Jamba!M98+'Pollo Tropical'!M98+'Subway GC'!M98+'Sushi Maki'!M98+Panda!M98+'Starbucks Mango'!M98+'Taco Bell'!M98+'Chick-fil-A'!M98+Dunkin!M98+'Misha''s'!M98+Sergios!M98+'Moes PG5'!M98+'Papa Johns'!M98+Salad!M98+'Half Moon'!M98+'Athletic Training Table'!M98+'Starbucks BBC'!M98+'Moes BBC'!M98+'Grille Works BBC'!M98+'Subway BBC'!M98+'Market Pavillion'!M98+'Chic Fil A BBC'!M98+Panera!M98+'Heritage Market'!M98</f>
        <v>25167.536189741662</v>
      </c>
      <c r="N98" s="103">
        <f t="shared" si="35"/>
        <v>1.1793274303618633E-3</v>
      </c>
      <c r="O98" s="167">
        <f>'POD Breezeway'!O98+'Express GL'!O98+'Starbucks GL-SBX Truck'!O98+'Miro''s'!O98+'Faculty Club'!O98+'Almazar '!O98+'Burger King'!O98+Bustelo!O98+Chilis!O98+Einstein!O98+Jamba!O98+'Pollo Tropical'!O98+'Subway GC'!O98+'Sushi Maki'!O98+Panda!O98+'Starbucks Mango'!O98+'Taco Bell'!O98+'Chick-fil-A'!O98+Dunkin!O98+'Misha''s'!O98+Sergios!O98+'Moes PG5'!O98+'Papa Johns'!O98+Salad!O98+'Half Moon'!O98+'Athletic Training Table'!O98+'Starbucks BBC'!O98+'Moes BBC'!O98+'Grille Works BBC'!O98+'Subway BBC'!O98+'Market Pavillion'!O98+'Chic Fil A BBC'!O98+Panera!O98+'Heritage Market'!O98</f>
        <v>25541.852782078939</v>
      </c>
      <c r="P98" s="103">
        <f t="shared" si="36"/>
        <v>1.1792248032686102E-3</v>
      </c>
      <c r="Q98" s="167">
        <f>'POD Breezeway'!Q98+'Express GL'!Q98+'Starbucks GL-SBX Truck'!Q98+'Miro''s'!Q98+'Faculty Club'!Q98+'Almazar '!Q98+'Burger King'!Q98+Bustelo!Q98+Chilis!Q98+Einstein!Q98+Jamba!Q98+'Pollo Tropical'!Q98+'Subway GC'!Q98+'Sushi Maki'!Q98+Panda!Q98+'Starbucks Mango'!Q98+'Taco Bell'!Q98+'Chick-fil-A'!Q98+Dunkin!Q98+'Misha''s'!Q98+Sergios!Q98+'Moes PG5'!Q98+'Papa Johns'!Q98+Salad!Q98+'Half Moon'!Q98+'Athletic Training Table'!Q98+'Starbucks BBC'!Q98+'Moes BBC'!Q98+'Grille Works BBC'!Q98+'Subway BBC'!Q98+'Market Pavillion'!Q98+'Chic Fil A BBC'!Q98+Panera!Q98+'Heritage Market'!Q98</f>
        <v>25923.748127062776</v>
      </c>
      <c r="R98" s="103">
        <f t="shared" si="37"/>
        <v>1.1791232675743299E-3</v>
      </c>
      <c r="S98" s="167">
        <f>'POD Breezeway'!S98+'Express GL'!S98+'Starbucks GL-SBX Truck'!S98+'Miro''s'!S98+'Faculty Club'!S98+'Almazar '!S98+'Burger King'!S98+Bustelo!S98+Chilis!S98+Einstein!S98+Jamba!S98+'Pollo Tropical'!S98+'Subway GC'!S98+'Sushi Maki'!S98+Panda!S98+'Starbucks Mango'!S98+'Taco Bell'!S98+'Chick-fil-A'!S98+Dunkin!S98+'Misha''s'!S98+Sergios!S98+'Moes PG5'!S98+'Papa Johns'!S98+Salad!S98+'Half Moon'!S98+'Athletic Training Table'!S98+'Starbucks BBC'!S98+'Moes BBC'!S98+'Grille Works BBC'!S98+'Subway BBC'!S98+'Market Pavillion'!S98+'Chic Fil A BBC'!S98+Panera!S98+'Heritage Market'!S98</f>
        <v>26312.147787617556</v>
      </c>
      <c r="T98" s="103">
        <f t="shared" si="38"/>
        <v>1.1790218667041929E-3</v>
      </c>
      <c r="U98" s="167">
        <f>'POD Breezeway'!U98+'Express GL'!U98+'Starbucks GL-SBX Truck'!U98+'Miro''s'!U98+'Faculty Club'!U98+'Almazar '!U98+'Burger King'!U98+Bustelo!U98+Chilis!U98+Einstein!U98+Jamba!U98+'Pollo Tropical'!U98+'Subway GC'!U98+'Sushi Maki'!U98+Panda!U98+'Starbucks Mango'!U98+'Taco Bell'!U98+'Chick-fil-A'!U98+Dunkin!U98+'Misha''s'!U98+Sergios!U98+'Moes PG5'!U98+'Papa Johns'!U98+Salad!U98+'Half Moon'!U98+'Athletic Training Table'!U98+'Starbucks BBC'!U98+'Moes BBC'!U98+'Grille Works BBC'!U98+'Subway BBC'!U98+'Market Pavillion'!U98+'Chic Fil A BBC'!U98+Panera!U98+'Heritage Market'!U98</f>
        <v>26707.180060914729</v>
      </c>
      <c r="V98" s="103">
        <f t="shared" si="29"/>
        <v>1.1789206129077738E-3</v>
      </c>
    </row>
    <row r="99" spans="1:22" ht="12.75" customHeight="1" x14ac:dyDescent="0.3">
      <c r="A99" s="145" t="s">
        <v>245</v>
      </c>
      <c r="B99" s="50"/>
      <c r="C99" s="167">
        <f>'POD Breezeway'!C99+'Express GL'!C99+'Starbucks GL-SBX Truck'!C99+'Miro''s'!C99+'Faculty Club'!C99+'Almazar '!C99+'Burger King'!C99+Bustelo!C99+Chilis!C99+Einstein!C99+Jamba!C99+'Pollo Tropical'!C99+'Subway GC'!C99+'Sushi Maki'!C99+Panda!C99+'Starbucks Mango'!C99+'Taco Bell'!C99+'Chick-fil-A'!C99+Dunkin!C99+'Misha''s'!C99+Sergios!C99+'Moes PG5'!C99+'Papa Johns'!C99+Salad!C99+'Half Moon'!C99+'Athletic Training Table'!C99+'Starbucks BBC'!C99+'Moes BBC'!C99+'Grille Works BBC'!C99+'Subway BBC'!C99+'Market Pavillion'!C99+'Chic Fil A BBC'!C99+Panera!C99+'Heritage Market'!C99</f>
        <v>0</v>
      </c>
      <c r="D99" s="103">
        <f t="shared" si="30"/>
        <v>0</v>
      </c>
      <c r="E99" s="167">
        <f>'POD Breezeway'!E99+'Express GL'!E99+'Starbucks GL-SBX Truck'!E99+'Miro''s'!E99+'Faculty Club'!E99+'Almazar '!E99+'Burger King'!E99+Bustelo!E99+Chilis!E99+Einstein!E99+Jamba!E99+'Pollo Tropical'!E99+'Subway GC'!E99+'Sushi Maki'!E99+Panda!E99+'Starbucks Mango'!E99+'Taco Bell'!E99+'Chick-fil-A'!E99+Dunkin!E99+'Misha''s'!E99+Sergios!E99+'Moes PG5'!E99+'Papa Johns'!E99+Salad!E99+'Half Moon'!E99+'Athletic Training Table'!E99+'Starbucks BBC'!E99+'Moes BBC'!E99+'Grille Works BBC'!E99+'Subway BBC'!E99+'Market Pavillion'!E99+'Chic Fil A BBC'!E99+Panera!E99+'Heritage Market'!E99</f>
        <v>0</v>
      </c>
      <c r="F99" s="103">
        <f t="shared" si="31"/>
        <v>0</v>
      </c>
      <c r="G99" s="167">
        <f>'POD Breezeway'!G99+'Express GL'!G99+'Starbucks GL-SBX Truck'!G99+'Miro''s'!G99+'Faculty Club'!G99+'Almazar '!G99+'Burger King'!G99+Bustelo!G99+Chilis!G99+Einstein!G99+Jamba!G99+'Pollo Tropical'!G99+'Subway GC'!G99+'Sushi Maki'!G99+Panda!G99+'Starbucks Mango'!G99+'Taco Bell'!G99+'Chick-fil-A'!G99+Dunkin!G99+'Misha''s'!G99+Sergios!G99+'Moes PG5'!G99+'Papa Johns'!G99+Salad!G99+'Half Moon'!G99+'Athletic Training Table'!G99+'Starbucks BBC'!G99+'Moes BBC'!G99+'Grille Works BBC'!G99+'Subway BBC'!G99+'Market Pavillion'!G99+'Chic Fil A BBC'!G99+Panera!G99+'Heritage Market'!G99</f>
        <v>0</v>
      </c>
      <c r="H99" s="103">
        <f t="shared" si="32"/>
        <v>0</v>
      </c>
      <c r="I99" s="167">
        <f>'POD Breezeway'!I99+'Express GL'!I99+'Starbucks GL-SBX Truck'!I99+'Miro''s'!I99+'Faculty Club'!I99+'Almazar '!I99+'Burger King'!I99+Bustelo!I99+Chilis!I99+Einstein!I99+Jamba!I99+'Pollo Tropical'!I99+'Subway GC'!I99+'Sushi Maki'!I99+Panda!I99+'Starbucks Mango'!I99+'Taco Bell'!I99+'Chick-fil-A'!I99+Dunkin!I99+'Misha''s'!I99+Sergios!I99+'Moes PG5'!I99+'Papa Johns'!I99+Salad!I99+'Half Moon'!I99+'Athletic Training Table'!I99+'Starbucks BBC'!I99+'Moes BBC'!I99+'Grille Works BBC'!I99+'Subway BBC'!I99+'Market Pavillion'!I99+'Chic Fil A BBC'!I99+Panera!I99+'Heritage Market'!I99</f>
        <v>0</v>
      </c>
      <c r="J99" s="103">
        <f t="shared" si="33"/>
        <v>0</v>
      </c>
      <c r="K99" s="167">
        <f>'POD Breezeway'!K99+'Express GL'!K99+'Starbucks GL-SBX Truck'!K99+'Miro''s'!K99+'Faculty Club'!K99+'Almazar '!K99+'Burger King'!K99+Bustelo!K99+Chilis!K99+Einstein!K99+Jamba!K99+'Pollo Tropical'!K99+'Subway GC'!K99+'Sushi Maki'!K99+Panda!K99+'Starbucks Mango'!K99+'Taco Bell'!K99+'Chick-fil-A'!K99+Dunkin!K99+'Misha''s'!K99+Sergios!K99+'Moes PG5'!K99+'Papa Johns'!K99+Salad!K99+'Half Moon'!K99+'Athletic Training Table'!K99+'Starbucks BBC'!K99+'Moes BBC'!K99+'Grille Works BBC'!K99+'Subway BBC'!K99+'Market Pavillion'!K99+'Chic Fil A BBC'!K99+Panera!K99+'Heritage Market'!K99</f>
        <v>0</v>
      </c>
      <c r="L99" s="103">
        <f t="shared" si="34"/>
        <v>0</v>
      </c>
      <c r="M99" s="167">
        <f>'POD Breezeway'!M99+'Express GL'!M99+'Starbucks GL-SBX Truck'!M99+'Miro''s'!M99+'Faculty Club'!M99+'Almazar '!M99+'Burger King'!M99+Bustelo!M99+Chilis!M99+Einstein!M99+Jamba!M99+'Pollo Tropical'!M99+'Subway GC'!M99+'Sushi Maki'!M99+Panda!M99+'Starbucks Mango'!M99+'Taco Bell'!M99+'Chick-fil-A'!M99+Dunkin!M99+'Misha''s'!M99+Sergios!M99+'Moes PG5'!M99+'Papa Johns'!M99+Salad!M99+'Half Moon'!M99+'Athletic Training Table'!M99+'Starbucks BBC'!M99+'Moes BBC'!M99+'Grille Works BBC'!M99+'Subway BBC'!M99+'Market Pavillion'!M99+'Chic Fil A BBC'!M99+Panera!M99+'Heritage Market'!M99</f>
        <v>0</v>
      </c>
      <c r="N99" s="103">
        <f t="shared" si="35"/>
        <v>0</v>
      </c>
      <c r="O99" s="167">
        <f>'POD Breezeway'!O99+'Express GL'!O99+'Starbucks GL-SBX Truck'!O99+'Miro''s'!O99+'Faculty Club'!O99+'Almazar '!O99+'Burger King'!O99+Bustelo!O99+Chilis!O99+Einstein!O99+Jamba!O99+'Pollo Tropical'!O99+'Subway GC'!O99+'Sushi Maki'!O99+Panda!O99+'Starbucks Mango'!O99+'Taco Bell'!O99+'Chick-fil-A'!O99+Dunkin!O99+'Misha''s'!O99+Sergios!O99+'Moes PG5'!O99+'Papa Johns'!O99+Salad!O99+'Half Moon'!O99+'Athletic Training Table'!O99+'Starbucks BBC'!O99+'Moes BBC'!O99+'Grille Works BBC'!O99+'Subway BBC'!O99+'Market Pavillion'!O99+'Chic Fil A BBC'!O99+Panera!O99+'Heritage Market'!O99</f>
        <v>0</v>
      </c>
      <c r="P99" s="103">
        <f t="shared" si="36"/>
        <v>0</v>
      </c>
      <c r="Q99" s="167">
        <f>'POD Breezeway'!Q99+'Express GL'!Q99+'Starbucks GL-SBX Truck'!Q99+'Miro''s'!Q99+'Faculty Club'!Q99+'Almazar '!Q99+'Burger King'!Q99+Bustelo!Q99+Chilis!Q99+Einstein!Q99+Jamba!Q99+'Pollo Tropical'!Q99+'Subway GC'!Q99+'Sushi Maki'!Q99+Panda!Q99+'Starbucks Mango'!Q99+'Taco Bell'!Q99+'Chick-fil-A'!Q99+Dunkin!Q99+'Misha''s'!Q99+Sergios!Q99+'Moes PG5'!Q99+'Papa Johns'!Q99+Salad!Q99+'Half Moon'!Q99+'Athletic Training Table'!Q99+'Starbucks BBC'!Q99+'Moes BBC'!Q99+'Grille Works BBC'!Q99+'Subway BBC'!Q99+'Market Pavillion'!Q99+'Chic Fil A BBC'!Q99+Panera!Q99+'Heritage Market'!Q99</f>
        <v>0</v>
      </c>
      <c r="R99" s="103">
        <f t="shared" si="37"/>
        <v>0</v>
      </c>
      <c r="S99" s="167">
        <f>'POD Breezeway'!S99+'Express GL'!S99+'Starbucks GL-SBX Truck'!S99+'Miro''s'!S99+'Faculty Club'!S99+'Almazar '!S99+'Burger King'!S99+Bustelo!S99+Chilis!S99+Einstein!S99+Jamba!S99+'Pollo Tropical'!S99+'Subway GC'!S99+'Sushi Maki'!S99+Panda!S99+'Starbucks Mango'!S99+'Taco Bell'!S99+'Chick-fil-A'!S99+Dunkin!S99+'Misha''s'!S99+Sergios!S99+'Moes PG5'!S99+'Papa Johns'!S99+Salad!S99+'Half Moon'!S99+'Athletic Training Table'!S99+'Starbucks BBC'!S99+'Moes BBC'!S99+'Grille Works BBC'!S99+'Subway BBC'!S99+'Market Pavillion'!S99+'Chic Fil A BBC'!S99+Panera!S99+'Heritage Market'!S99</f>
        <v>0</v>
      </c>
      <c r="T99" s="103">
        <f t="shared" si="38"/>
        <v>0</v>
      </c>
      <c r="U99" s="167">
        <f>'POD Breezeway'!U99+'Express GL'!U99+'Starbucks GL-SBX Truck'!U99+'Miro''s'!U99+'Faculty Club'!U99+'Almazar '!U99+'Burger King'!U99+Bustelo!U99+Chilis!U99+Einstein!U99+Jamba!U99+'Pollo Tropical'!U99+'Subway GC'!U99+'Sushi Maki'!U99+Panda!U99+'Starbucks Mango'!U99+'Taco Bell'!U99+'Chick-fil-A'!U99+Dunkin!U99+'Misha''s'!U99+Sergios!U99+'Moes PG5'!U99+'Papa Johns'!U99+Salad!U99+'Half Moon'!U99+'Athletic Training Table'!U99+'Starbucks BBC'!U99+'Moes BBC'!U99+'Grille Works BBC'!U99+'Subway BBC'!U99+'Market Pavillion'!U99+'Chic Fil A BBC'!U99+Panera!U99+'Heritage Market'!U99</f>
        <v>0</v>
      </c>
      <c r="V99" s="103">
        <f t="shared" si="29"/>
        <v>0</v>
      </c>
    </row>
    <row r="100" spans="1:22" ht="12.75" customHeight="1" x14ac:dyDescent="0.3">
      <c r="A100" s="145" t="s">
        <v>245</v>
      </c>
      <c r="B100" s="50"/>
      <c r="C100" s="167">
        <f>'POD Breezeway'!C100+'Express GL'!C100+'Starbucks GL-SBX Truck'!C100+'Miro''s'!C100+'Faculty Club'!C100+'Almazar '!C100+'Burger King'!C100+Bustelo!C100+Chilis!C100+Einstein!C100+Jamba!C100+'Pollo Tropical'!C100+'Subway GC'!C100+'Sushi Maki'!C100+Panda!C100+'Starbucks Mango'!C100+'Taco Bell'!C100+'Chick-fil-A'!C100+Dunkin!C100+'Misha''s'!C100+Sergios!C100+'Moes PG5'!C100+'Papa Johns'!C100+Salad!C100+'Half Moon'!C100+'Athletic Training Table'!C100+'Starbucks BBC'!C100+'Moes BBC'!C100+'Grille Works BBC'!C100+'Subway BBC'!C100+'Market Pavillion'!C100+'Chic Fil A BBC'!C100+Panera!C100+'Heritage Market'!C100</f>
        <v>0</v>
      </c>
      <c r="D100" s="103">
        <f t="shared" si="30"/>
        <v>0</v>
      </c>
      <c r="E100" s="167">
        <f>'POD Breezeway'!E100+'Express GL'!E100+'Starbucks GL-SBX Truck'!E100+'Miro''s'!E100+'Faculty Club'!E100+'Almazar '!E100+'Burger King'!E100+Bustelo!E100+Chilis!E100+Einstein!E100+Jamba!E100+'Pollo Tropical'!E100+'Subway GC'!E100+'Sushi Maki'!E100+Panda!E100+'Starbucks Mango'!E100+'Taco Bell'!E100+'Chick-fil-A'!E100+Dunkin!E100+'Misha''s'!E100+Sergios!E100+'Moes PG5'!E100+'Papa Johns'!E100+Salad!E100+'Half Moon'!E100+'Athletic Training Table'!E100+'Starbucks BBC'!E100+'Moes BBC'!E100+'Grille Works BBC'!E100+'Subway BBC'!E100+'Market Pavillion'!E100+'Chic Fil A BBC'!E100+Panera!E100+'Heritage Market'!E100</f>
        <v>0</v>
      </c>
      <c r="F100" s="103">
        <f t="shared" si="31"/>
        <v>0</v>
      </c>
      <c r="G100" s="167">
        <f>'POD Breezeway'!G100+'Express GL'!G100+'Starbucks GL-SBX Truck'!G100+'Miro''s'!G100+'Faculty Club'!G100+'Almazar '!G100+'Burger King'!G100+Bustelo!G100+Chilis!G100+Einstein!G100+Jamba!G100+'Pollo Tropical'!G100+'Subway GC'!G100+'Sushi Maki'!G100+Panda!G100+'Starbucks Mango'!G100+'Taco Bell'!G100+'Chick-fil-A'!G100+Dunkin!G100+'Misha''s'!G100+Sergios!G100+'Moes PG5'!G100+'Papa Johns'!G100+Salad!G100+'Half Moon'!G100+'Athletic Training Table'!G100+'Starbucks BBC'!G100+'Moes BBC'!G100+'Grille Works BBC'!G100+'Subway BBC'!G100+'Market Pavillion'!G100+'Chic Fil A BBC'!G100+Panera!G100+'Heritage Market'!G100</f>
        <v>0</v>
      </c>
      <c r="H100" s="103">
        <f t="shared" si="32"/>
        <v>0</v>
      </c>
      <c r="I100" s="167">
        <f>'POD Breezeway'!I100+'Express GL'!I100+'Starbucks GL-SBX Truck'!I100+'Miro''s'!I100+'Faculty Club'!I100+'Almazar '!I100+'Burger King'!I100+Bustelo!I100+Chilis!I100+Einstein!I100+Jamba!I100+'Pollo Tropical'!I100+'Subway GC'!I100+'Sushi Maki'!I100+Panda!I100+'Starbucks Mango'!I100+'Taco Bell'!I100+'Chick-fil-A'!I100+Dunkin!I100+'Misha''s'!I100+Sergios!I100+'Moes PG5'!I100+'Papa Johns'!I100+Salad!I100+'Half Moon'!I100+'Athletic Training Table'!I100+'Starbucks BBC'!I100+'Moes BBC'!I100+'Grille Works BBC'!I100+'Subway BBC'!I100+'Market Pavillion'!I100+'Chic Fil A BBC'!I100+Panera!I100+'Heritage Market'!I100</f>
        <v>0</v>
      </c>
      <c r="J100" s="103">
        <f t="shared" si="33"/>
        <v>0</v>
      </c>
      <c r="K100" s="167">
        <f>'POD Breezeway'!K100+'Express GL'!K100+'Starbucks GL-SBX Truck'!K100+'Miro''s'!K100+'Faculty Club'!K100+'Almazar '!K100+'Burger King'!K100+Bustelo!K100+Chilis!K100+Einstein!K100+Jamba!K100+'Pollo Tropical'!K100+'Subway GC'!K100+'Sushi Maki'!K100+Panda!K100+'Starbucks Mango'!K100+'Taco Bell'!K100+'Chick-fil-A'!K100+Dunkin!K100+'Misha''s'!K100+Sergios!K100+'Moes PG5'!K100+'Papa Johns'!K100+Salad!K100+'Half Moon'!K100+'Athletic Training Table'!K100+'Starbucks BBC'!K100+'Moes BBC'!K100+'Grille Works BBC'!K100+'Subway BBC'!K100+'Market Pavillion'!K100+'Chic Fil A BBC'!K100+Panera!K100+'Heritage Market'!K100</f>
        <v>0</v>
      </c>
      <c r="L100" s="103">
        <f t="shared" si="34"/>
        <v>0</v>
      </c>
      <c r="M100" s="167">
        <f>'POD Breezeway'!M100+'Express GL'!M100+'Starbucks GL-SBX Truck'!M100+'Miro''s'!M100+'Faculty Club'!M100+'Almazar '!M100+'Burger King'!M100+Bustelo!M100+Chilis!M100+Einstein!M100+Jamba!M100+'Pollo Tropical'!M100+'Subway GC'!M100+'Sushi Maki'!M100+Panda!M100+'Starbucks Mango'!M100+'Taco Bell'!M100+'Chick-fil-A'!M100+Dunkin!M100+'Misha''s'!M100+Sergios!M100+'Moes PG5'!M100+'Papa Johns'!M100+Salad!M100+'Half Moon'!M100+'Athletic Training Table'!M100+'Starbucks BBC'!M100+'Moes BBC'!M100+'Grille Works BBC'!M100+'Subway BBC'!M100+'Market Pavillion'!M100+'Chic Fil A BBC'!M100+Panera!M100+'Heritage Market'!M100</f>
        <v>0</v>
      </c>
      <c r="N100" s="103">
        <f t="shared" si="35"/>
        <v>0</v>
      </c>
      <c r="O100" s="167">
        <f>'POD Breezeway'!O100+'Express GL'!O100+'Starbucks GL-SBX Truck'!O100+'Miro''s'!O100+'Faculty Club'!O100+'Almazar '!O100+'Burger King'!O100+Bustelo!O100+Chilis!O100+Einstein!O100+Jamba!O100+'Pollo Tropical'!O100+'Subway GC'!O100+'Sushi Maki'!O100+Panda!O100+'Starbucks Mango'!O100+'Taco Bell'!O100+'Chick-fil-A'!O100+Dunkin!O100+'Misha''s'!O100+Sergios!O100+'Moes PG5'!O100+'Papa Johns'!O100+Salad!O100+'Half Moon'!O100+'Athletic Training Table'!O100+'Starbucks BBC'!O100+'Moes BBC'!O100+'Grille Works BBC'!O100+'Subway BBC'!O100+'Market Pavillion'!O100+'Chic Fil A BBC'!O100+Panera!O100+'Heritage Market'!O100</f>
        <v>0</v>
      </c>
      <c r="P100" s="103">
        <f t="shared" si="36"/>
        <v>0</v>
      </c>
      <c r="Q100" s="167">
        <f>'POD Breezeway'!Q100+'Express GL'!Q100+'Starbucks GL-SBX Truck'!Q100+'Miro''s'!Q100+'Faculty Club'!Q100+'Almazar '!Q100+'Burger King'!Q100+Bustelo!Q100+Chilis!Q100+Einstein!Q100+Jamba!Q100+'Pollo Tropical'!Q100+'Subway GC'!Q100+'Sushi Maki'!Q100+Panda!Q100+'Starbucks Mango'!Q100+'Taco Bell'!Q100+'Chick-fil-A'!Q100+Dunkin!Q100+'Misha''s'!Q100+Sergios!Q100+'Moes PG5'!Q100+'Papa Johns'!Q100+Salad!Q100+'Half Moon'!Q100+'Athletic Training Table'!Q100+'Starbucks BBC'!Q100+'Moes BBC'!Q100+'Grille Works BBC'!Q100+'Subway BBC'!Q100+'Market Pavillion'!Q100+'Chic Fil A BBC'!Q100+Panera!Q100+'Heritage Market'!Q100</f>
        <v>0</v>
      </c>
      <c r="R100" s="103">
        <f t="shared" si="37"/>
        <v>0</v>
      </c>
      <c r="S100" s="167">
        <f>'POD Breezeway'!S100+'Express GL'!S100+'Starbucks GL-SBX Truck'!S100+'Miro''s'!S100+'Faculty Club'!S100+'Almazar '!S100+'Burger King'!S100+Bustelo!S100+Chilis!S100+Einstein!S100+Jamba!S100+'Pollo Tropical'!S100+'Subway GC'!S100+'Sushi Maki'!S100+Panda!S100+'Starbucks Mango'!S100+'Taco Bell'!S100+'Chick-fil-A'!S100+Dunkin!S100+'Misha''s'!S100+Sergios!S100+'Moes PG5'!S100+'Papa Johns'!S100+Salad!S100+'Half Moon'!S100+'Athletic Training Table'!S100+'Starbucks BBC'!S100+'Moes BBC'!S100+'Grille Works BBC'!S100+'Subway BBC'!S100+'Market Pavillion'!S100+'Chic Fil A BBC'!S100+Panera!S100+'Heritage Market'!S100</f>
        <v>0</v>
      </c>
      <c r="T100" s="103">
        <f t="shared" si="38"/>
        <v>0</v>
      </c>
      <c r="U100" s="167">
        <f>'POD Breezeway'!U100+'Express GL'!U100+'Starbucks GL-SBX Truck'!U100+'Miro''s'!U100+'Faculty Club'!U100+'Almazar '!U100+'Burger King'!U100+Bustelo!U100+Chilis!U100+Einstein!U100+Jamba!U100+'Pollo Tropical'!U100+'Subway GC'!U100+'Sushi Maki'!U100+Panda!U100+'Starbucks Mango'!U100+'Taco Bell'!U100+'Chick-fil-A'!U100+Dunkin!U100+'Misha''s'!U100+Sergios!U100+'Moes PG5'!U100+'Papa Johns'!U100+Salad!U100+'Half Moon'!U100+'Athletic Training Table'!U100+'Starbucks BBC'!U100+'Moes BBC'!U100+'Grille Works BBC'!U100+'Subway BBC'!U100+'Market Pavillion'!U100+'Chic Fil A BBC'!U100+Panera!U100+'Heritage Market'!U100</f>
        <v>0</v>
      </c>
      <c r="V100" s="103">
        <f t="shared" si="29"/>
        <v>0</v>
      </c>
    </row>
    <row r="101" spans="1:22" ht="12.75" customHeight="1" x14ac:dyDescent="0.3">
      <c r="A101" s="38" t="s">
        <v>99</v>
      </c>
      <c r="B101" s="50"/>
      <c r="C101" s="167">
        <f>'POD Breezeway'!C101+'Express GL'!C101+'Starbucks GL-SBX Truck'!C101+'Miro''s'!C101+'Faculty Club'!C101+'Almazar '!C101+'Burger King'!C101+Bustelo!C101+Chilis!C101+Einstein!C101+Jamba!C101+'Pollo Tropical'!C101+'Subway GC'!C101+'Sushi Maki'!C101+Panda!C101+'Starbucks Mango'!C101+'Taco Bell'!C101+'Chick-fil-A'!C101+Dunkin!C101+'Misha''s'!C101+Sergios!C101+'Moes PG5'!C101+'Papa Johns'!C101+Salad!C101+'Half Moon'!C101+'Athletic Training Table'!C101+'Starbucks BBC'!C101+'Moes BBC'!C101+'Grille Works BBC'!C101+'Subway BBC'!C101+'Market Pavillion'!C101+'Chic Fil A BBC'!C101+Panera!C101+'Heritage Market'!C101</f>
        <v>0</v>
      </c>
      <c r="D101" s="103">
        <f t="shared" si="30"/>
        <v>0</v>
      </c>
      <c r="E101" s="167">
        <f>'POD Breezeway'!E101+'Express GL'!E101+'Starbucks GL-SBX Truck'!E101+'Miro''s'!E101+'Faculty Club'!E101+'Almazar '!E101+'Burger King'!E101+Bustelo!E101+Chilis!E101+Einstein!E101+Jamba!E101+'Pollo Tropical'!E101+'Subway GC'!E101+'Sushi Maki'!E101+Panda!E101+'Starbucks Mango'!E101+'Taco Bell'!E101+'Chick-fil-A'!E101+Dunkin!E101+'Misha''s'!E101+Sergios!E101+'Moes PG5'!E101+'Papa Johns'!E101+Salad!E101+'Half Moon'!E101+'Athletic Training Table'!E101+'Starbucks BBC'!E101+'Moes BBC'!E101+'Grille Works BBC'!E101+'Subway BBC'!E101+'Market Pavillion'!E101+'Chic Fil A BBC'!E101+Panera!E101+'Heritage Market'!E101</f>
        <v>0</v>
      </c>
      <c r="F101" s="103">
        <f t="shared" si="31"/>
        <v>0</v>
      </c>
      <c r="G101" s="167">
        <f>'POD Breezeway'!G101+'Express GL'!G101+'Starbucks GL-SBX Truck'!G101+'Miro''s'!G101+'Faculty Club'!G101+'Almazar '!G101+'Burger King'!G101+Bustelo!G101+Chilis!G101+Einstein!G101+Jamba!G101+'Pollo Tropical'!G101+'Subway GC'!G101+'Sushi Maki'!G101+Panda!G101+'Starbucks Mango'!G101+'Taco Bell'!G101+'Chick-fil-A'!G101+Dunkin!G101+'Misha''s'!G101+Sergios!G101+'Moes PG5'!G101+'Papa Johns'!G101+Salad!G101+'Half Moon'!G101+'Athletic Training Table'!G101+'Starbucks BBC'!G101+'Moes BBC'!G101+'Grille Works BBC'!G101+'Subway BBC'!G101+'Market Pavillion'!G101+'Chic Fil A BBC'!G101+Panera!G101+'Heritage Market'!G101</f>
        <v>0</v>
      </c>
      <c r="H101" s="103">
        <f t="shared" si="32"/>
        <v>0</v>
      </c>
      <c r="I101" s="167">
        <f>'POD Breezeway'!I101+'Express GL'!I101+'Starbucks GL-SBX Truck'!I101+'Miro''s'!I101+'Faculty Club'!I101+'Almazar '!I101+'Burger King'!I101+Bustelo!I101+Chilis!I101+Einstein!I101+Jamba!I101+'Pollo Tropical'!I101+'Subway GC'!I101+'Sushi Maki'!I101+Panda!I101+'Starbucks Mango'!I101+'Taco Bell'!I101+'Chick-fil-A'!I101+Dunkin!I101+'Misha''s'!I101+Sergios!I101+'Moes PG5'!I101+'Papa Johns'!I101+Salad!I101+'Half Moon'!I101+'Athletic Training Table'!I101+'Starbucks BBC'!I101+'Moes BBC'!I101+'Grille Works BBC'!I101+'Subway BBC'!I101+'Market Pavillion'!I101+'Chic Fil A BBC'!I101+Panera!I101+'Heritage Market'!I101</f>
        <v>0</v>
      </c>
      <c r="J101" s="103">
        <f t="shared" si="33"/>
        <v>0</v>
      </c>
      <c r="K101" s="167">
        <f>'POD Breezeway'!K101+'Express GL'!K101+'Starbucks GL-SBX Truck'!K101+'Miro''s'!K101+'Faculty Club'!K101+'Almazar '!K101+'Burger King'!K101+Bustelo!K101+Chilis!K101+Einstein!K101+Jamba!K101+'Pollo Tropical'!K101+'Subway GC'!K101+'Sushi Maki'!K101+Panda!K101+'Starbucks Mango'!K101+'Taco Bell'!K101+'Chick-fil-A'!K101+Dunkin!K101+'Misha''s'!K101+Sergios!K101+'Moes PG5'!K101+'Papa Johns'!K101+Salad!K101+'Half Moon'!K101+'Athletic Training Table'!K101+'Starbucks BBC'!K101+'Moes BBC'!K101+'Grille Works BBC'!K101+'Subway BBC'!K101+'Market Pavillion'!K101+'Chic Fil A BBC'!K101+Panera!K101+'Heritage Market'!K101</f>
        <v>0</v>
      </c>
      <c r="L101" s="103">
        <f t="shared" si="34"/>
        <v>0</v>
      </c>
      <c r="M101" s="167">
        <f>'POD Breezeway'!M101+'Express GL'!M101+'Starbucks GL-SBX Truck'!M101+'Miro''s'!M101+'Faculty Club'!M101+'Almazar '!M101+'Burger King'!M101+Bustelo!M101+Chilis!M101+Einstein!M101+Jamba!M101+'Pollo Tropical'!M101+'Subway GC'!M101+'Sushi Maki'!M101+Panda!M101+'Starbucks Mango'!M101+'Taco Bell'!M101+'Chick-fil-A'!M101+Dunkin!M101+'Misha''s'!M101+Sergios!M101+'Moes PG5'!M101+'Papa Johns'!M101+Salad!M101+'Half Moon'!M101+'Athletic Training Table'!M101+'Starbucks BBC'!M101+'Moes BBC'!M101+'Grille Works BBC'!M101+'Subway BBC'!M101+'Market Pavillion'!M101+'Chic Fil A BBC'!M101+Panera!M101+'Heritage Market'!M101</f>
        <v>0</v>
      </c>
      <c r="N101" s="103">
        <f t="shared" si="35"/>
        <v>0</v>
      </c>
      <c r="O101" s="167">
        <f>'POD Breezeway'!O101+'Express GL'!O101+'Starbucks GL-SBX Truck'!O101+'Miro''s'!O101+'Faculty Club'!O101+'Almazar '!O101+'Burger King'!O101+Bustelo!O101+Chilis!O101+Einstein!O101+Jamba!O101+'Pollo Tropical'!O101+'Subway GC'!O101+'Sushi Maki'!O101+Panda!O101+'Starbucks Mango'!O101+'Taco Bell'!O101+'Chick-fil-A'!O101+Dunkin!O101+'Misha''s'!O101+Sergios!O101+'Moes PG5'!O101+'Papa Johns'!O101+Salad!O101+'Half Moon'!O101+'Athletic Training Table'!O101+'Starbucks BBC'!O101+'Moes BBC'!O101+'Grille Works BBC'!O101+'Subway BBC'!O101+'Market Pavillion'!O101+'Chic Fil A BBC'!O101+Panera!O101+'Heritage Market'!O101</f>
        <v>0</v>
      </c>
      <c r="P101" s="103">
        <f t="shared" si="36"/>
        <v>0</v>
      </c>
      <c r="Q101" s="167">
        <f>'POD Breezeway'!Q101+'Express GL'!Q101+'Starbucks GL-SBX Truck'!Q101+'Miro''s'!Q101+'Faculty Club'!Q101+'Almazar '!Q101+'Burger King'!Q101+Bustelo!Q101+Chilis!Q101+Einstein!Q101+Jamba!Q101+'Pollo Tropical'!Q101+'Subway GC'!Q101+'Sushi Maki'!Q101+Panda!Q101+'Starbucks Mango'!Q101+'Taco Bell'!Q101+'Chick-fil-A'!Q101+Dunkin!Q101+'Misha''s'!Q101+Sergios!Q101+'Moes PG5'!Q101+'Papa Johns'!Q101+Salad!Q101+'Half Moon'!Q101+'Athletic Training Table'!Q101+'Starbucks BBC'!Q101+'Moes BBC'!Q101+'Grille Works BBC'!Q101+'Subway BBC'!Q101+'Market Pavillion'!Q101+'Chic Fil A BBC'!Q101+Panera!Q101+'Heritage Market'!Q101</f>
        <v>0</v>
      </c>
      <c r="R101" s="103">
        <f t="shared" si="37"/>
        <v>0</v>
      </c>
      <c r="S101" s="167">
        <f>'POD Breezeway'!S101+'Express GL'!S101+'Starbucks GL-SBX Truck'!S101+'Miro''s'!S101+'Faculty Club'!S101+'Almazar '!S101+'Burger King'!S101+Bustelo!S101+Chilis!S101+Einstein!S101+Jamba!S101+'Pollo Tropical'!S101+'Subway GC'!S101+'Sushi Maki'!S101+Panda!S101+'Starbucks Mango'!S101+'Taco Bell'!S101+'Chick-fil-A'!S101+Dunkin!S101+'Misha''s'!S101+Sergios!S101+'Moes PG5'!S101+'Papa Johns'!S101+Salad!S101+'Half Moon'!S101+'Athletic Training Table'!S101+'Starbucks BBC'!S101+'Moes BBC'!S101+'Grille Works BBC'!S101+'Subway BBC'!S101+'Market Pavillion'!S101+'Chic Fil A BBC'!S101+Panera!S101+'Heritage Market'!S101</f>
        <v>0</v>
      </c>
      <c r="T101" s="103">
        <f t="shared" si="38"/>
        <v>0</v>
      </c>
      <c r="U101" s="167">
        <f>'POD Breezeway'!U101+'Express GL'!U101+'Starbucks GL-SBX Truck'!U101+'Miro''s'!U101+'Faculty Club'!U101+'Almazar '!U101+'Burger King'!U101+Bustelo!U101+Chilis!U101+Einstein!U101+Jamba!U101+'Pollo Tropical'!U101+'Subway GC'!U101+'Sushi Maki'!U101+Panda!U101+'Starbucks Mango'!U101+'Taco Bell'!U101+'Chick-fil-A'!U101+Dunkin!U101+'Misha''s'!U101+Sergios!U101+'Moes PG5'!U101+'Papa Johns'!U101+Salad!U101+'Half Moon'!U101+'Athletic Training Table'!U101+'Starbucks BBC'!U101+'Moes BBC'!U101+'Grille Works BBC'!U101+'Subway BBC'!U101+'Market Pavillion'!U101+'Chic Fil A BBC'!U101+Panera!U101+'Heritage Market'!U101</f>
        <v>0</v>
      </c>
      <c r="V101" s="103">
        <f t="shared" si="29"/>
        <v>0</v>
      </c>
    </row>
    <row r="102" spans="1:22" ht="12.75" customHeight="1" x14ac:dyDescent="0.3">
      <c r="A102" s="145" t="s">
        <v>78</v>
      </c>
      <c r="B102" s="50"/>
      <c r="C102" s="167">
        <f>'POD Breezeway'!C102+'Express GL'!C102+'Starbucks GL-SBX Truck'!C102+'Miro''s'!C102+'Faculty Club'!C102+'Almazar '!C102+'Burger King'!C102+Bustelo!C102+Chilis!C102+Einstein!C102+Jamba!C102+'Pollo Tropical'!C102+'Subway GC'!C102+'Sushi Maki'!C102+Panda!C102+'Starbucks Mango'!C102+'Taco Bell'!C102+'Chick-fil-A'!C102+Dunkin!C102+'Misha''s'!C102+Sergios!C102+'Moes PG5'!C102+'Papa Johns'!C102+Salad!C102+'Half Moon'!C102+'Athletic Training Table'!C102+'Starbucks BBC'!C102+'Moes BBC'!C102+'Grille Works BBC'!C102+'Subway BBC'!C102+'Market Pavillion'!C102+'Chic Fil A BBC'!C102+Panera!C102+'Heritage Market'!C102</f>
        <v>0</v>
      </c>
      <c r="D102" s="103">
        <f t="shared" si="30"/>
        <v>0</v>
      </c>
      <c r="E102" s="167">
        <f>'POD Breezeway'!E102+'Express GL'!E102+'Starbucks GL-SBX Truck'!E102+'Miro''s'!E102+'Faculty Club'!E102+'Almazar '!E102+'Burger King'!E102+Bustelo!E102+Chilis!E102+Einstein!E102+Jamba!E102+'Pollo Tropical'!E102+'Subway GC'!E102+'Sushi Maki'!E102+Panda!E102+'Starbucks Mango'!E102+'Taco Bell'!E102+'Chick-fil-A'!E102+Dunkin!E102+'Misha''s'!E102+Sergios!E102+'Moes PG5'!E102+'Papa Johns'!E102+Salad!E102+'Half Moon'!E102+'Athletic Training Table'!E102+'Starbucks BBC'!E102+'Moes BBC'!E102+'Grille Works BBC'!E102+'Subway BBC'!E102+'Market Pavillion'!E102+'Chic Fil A BBC'!E102+Panera!E102+'Heritage Market'!E102</f>
        <v>0</v>
      </c>
      <c r="F102" s="103">
        <f t="shared" si="31"/>
        <v>0</v>
      </c>
      <c r="G102" s="167">
        <f>'POD Breezeway'!G102+'Express GL'!G102+'Starbucks GL-SBX Truck'!G102+'Miro''s'!G102+'Faculty Club'!G102+'Almazar '!G102+'Burger King'!G102+Bustelo!G102+Chilis!G102+Einstein!G102+Jamba!G102+'Pollo Tropical'!G102+'Subway GC'!G102+'Sushi Maki'!G102+Panda!G102+'Starbucks Mango'!G102+'Taco Bell'!G102+'Chick-fil-A'!G102+Dunkin!G102+'Misha''s'!G102+Sergios!G102+'Moes PG5'!G102+'Papa Johns'!G102+Salad!G102+'Half Moon'!G102+'Athletic Training Table'!G102+'Starbucks BBC'!G102+'Moes BBC'!G102+'Grille Works BBC'!G102+'Subway BBC'!G102+'Market Pavillion'!G102+'Chic Fil A BBC'!G102+Panera!G102+'Heritage Market'!G102</f>
        <v>0</v>
      </c>
      <c r="H102" s="103">
        <f t="shared" si="32"/>
        <v>0</v>
      </c>
      <c r="I102" s="167">
        <f>'POD Breezeway'!I102+'Express GL'!I102+'Starbucks GL-SBX Truck'!I102+'Miro''s'!I102+'Faculty Club'!I102+'Almazar '!I102+'Burger King'!I102+Bustelo!I102+Chilis!I102+Einstein!I102+Jamba!I102+'Pollo Tropical'!I102+'Subway GC'!I102+'Sushi Maki'!I102+Panda!I102+'Starbucks Mango'!I102+'Taco Bell'!I102+'Chick-fil-A'!I102+Dunkin!I102+'Misha''s'!I102+Sergios!I102+'Moes PG5'!I102+'Papa Johns'!I102+Salad!I102+'Half Moon'!I102+'Athletic Training Table'!I102+'Starbucks BBC'!I102+'Moes BBC'!I102+'Grille Works BBC'!I102+'Subway BBC'!I102+'Market Pavillion'!I102+'Chic Fil A BBC'!I102+Panera!I102+'Heritage Market'!I102</f>
        <v>0</v>
      </c>
      <c r="J102" s="103">
        <f t="shared" si="33"/>
        <v>0</v>
      </c>
      <c r="K102" s="167">
        <f>'POD Breezeway'!K102+'Express GL'!K102+'Starbucks GL-SBX Truck'!K102+'Miro''s'!K102+'Faculty Club'!K102+'Almazar '!K102+'Burger King'!K102+Bustelo!K102+Chilis!K102+Einstein!K102+Jamba!K102+'Pollo Tropical'!K102+'Subway GC'!K102+'Sushi Maki'!K102+Panda!K102+'Starbucks Mango'!K102+'Taco Bell'!K102+'Chick-fil-A'!K102+Dunkin!K102+'Misha''s'!K102+Sergios!K102+'Moes PG5'!K102+'Papa Johns'!K102+Salad!K102+'Half Moon'!K102+'Athletic Training Table'!K102+'Starbucks BBC'!K102+'Moes BBC'!K102+'Grille Works BBC'!K102+'Subway BBC'!K102+'Market Pavillion'!K102+'Chic Fil A BBC'!K102+Panera!K102+'Heritage Market'!K102</f>
        <v>0</v>
      </c>
      <c r="L102" s="103">
        <f t="shared" si="34"/>
        <v>0</v>
      </c>
      <c r="M102" s="167">
        <f>'POD Breezeway'!M102+'Express GL'!M102+'Starbucks GL-SBX Truck'!M102+'Miro''s'!M102+'Faculty Club'!M102+'Almazar '!M102+'Burger King'!M102+Bustelo!M102+Chilis!M102+Einstein!M102+Jamba!M102+'Pollo Tropical'!M102+'Subway GC'!M102+'Sushi Maki'!M102+Panda!M102+'Starbucks Mango'!M102+'Taco Bell'!M102+'Chick-fil-A'!M102+Dunkin!M102+'Misha''s'!M102+Sergios!M102+'Moes PG5'!M102+'Papa Johns'!M102+Salad!M102+'Half Moon'!M102+'Athletic Training Table'!M102+'Starbucks BBC'!M102+'Moes BBC'!M102+'Grille Works BBC'!M102+'Subway BBC'!M102+'Market Pavillion'!M102+'Chic Fil A BBC'!M102+Panera!M102+'Heritage Market'!M102</f>
        <v>0</v>
      </c>
      <c r="N102" s="103">
        <f t="shared" si="35"/>
        <v>0</v>
      </c>
      <c r="O102" s="167">
        <f>'POD Breezeway'!O102+'Express GL'!O102+'Starbucks GL-SBX Truck'!O102+'Miro''s'!O102+'Faculty Club'!O102+'Almazar '!O102+'Burger King'!O102+Bustelo!O102+Chilis!O102+Einstein!O102+Jamba!O102+'Pollo Tropical'!O102+'Subway GC'!O102+'Sushi Maki'!O102+Panda!O102+'Starbucks Mango'!O102+'Taco Bell'!O102+'Chick-fil-A'!O102+Dunkin!O102+'Misha''s'!O102+Sergios!O102+'Moes PG5'!O102+'Papa Johns'!O102+Salad!O102+'Half Moon'!O102+'Athletic Training Table'!O102+'Starbucks BBC'!O102+'Moes BBC'!O102+'Grille Works BBC'!O102+'Subway BBC'!O102+'Market Pavillion'!O102+'Chic Fil A BBC'!O102+Panera!O102+'Heritage Market'!O102</f>
        <v>0</v>
      </c>
      <c r="P102" s="103">
        <f t="shared" si="36"/>
        <v>0</v>
      </c>
      <c r="Q102" s="167">
        <f>'POD Breezeway'!Q102+'Express GL'!Q102+'Starbucks GL-SBX Truck'!Q102+'Miro''s'!Q102+'Faculty Club'!Q102+'Almazar '!Q102+'Burger King'!Q102+Bustelo!Q102+Chilis!Q102+Einstein!Q102+Jamba!Q102+'Pollo Tropical'!Q102+'Subway GC'!Q102+'Sushi Maki'!Q102+Panda!Q102+'Starbucks Mango'!Q102+'Taco Bell'!Q102+'Chick-fil-A'!Q102+Dunkin!Q102+'Misha''s'!Q102+Sergios!Q102+'Moes PG5'!Q102+'Papa Johns'!Q102+Salad!Q102+'Half Moon'!Q102+'Athletic Training Table'!Q102+'Starbucks BBC'!Q102+'Moes BBC'!Q102+'Grille Works BBC'!Q102+'Subway BBC'!Q102+'Market Pavillion'!Q102+'Chic Fil A BBC'!Q102+Panera!Q102+'Heritage Market'!Q102</f>
        <v>0</v>
      </c>
      <c r="R102" s="103">
        <f t="shared" si="37"/>
        <v>0</v>
      </c>
      <c r="S102" s="167">
        <f>'POD Breezeway'!S102+'Express GL'!S102+'Starbucks GL-SBX Truck'!S102+'Miro''s'!S102+'Faculty Club'!S102+'Almazar '!S102+'Burger King'!S102+Bustelo!S102+Chilis!S102+Einstein!S102+Jamba!S102+'Pollo Tropical'!S102+'Subway GC'!S102+'Sushi Maki'!S102+Panda!S102+'Starbucks Mango'!S102+'Taco Bell'!S102+'Chick-fil-A'!S102+Dunkin!S102+'Misha''s'!S102+Sergios!S102+'Moes PG5'!S102+'Papa Johns'!S102+Salad!S102+'Half Moon'!S102+'Athletic Training Table'!S102+'Starbucks BBC'!S102+'Moes BBC'!S102+'Grille Works BBC'!S102+'Subway BBC'!S102+'Market Pavillion'!S102+'Chic Fil A BBC'!S102+Panera!S102+'Heritage Market'!S102</f>
        <v>0</v>
      </c>
      <c r="T102" s="103">
        <f t="shared" si="38"/>
        <v>0</v>
      </c>
      <c r="U102" s="167">
        <f>'POD Breezeway'!U102+'Express GL'!U102+'Starbucks GL-SBX Truck'!U102+'Miro''s'!U102+'Faculty Club'!U102+'Almazar '!U102+'Burger King'!U102+Bustelo!U102+Chilis!U102+Einstein!U102+Jamba!U102+'Pollo Tropical'!U102+'Subway GC'!U102+'Sushi Maki'!U102+Panda!U102+'Starbucks Mango'!U102+'Taco Bell'!U102+'Chick-fil-A'!U102+Dunkin!U102+'Misha''s'!U102+Sergios!U102+'Moes PG5'!U102+'Papa Johns'!U102+Salad!U102+'Half Moon'!U102+'Athletic Training Table'!U102+'Starbucks BBC'!U102+'Moes BBC'!U102+'Grille Works BBC'!U102+'Subway BBC'!U102+'Market Pavillion'!U102+'Chic Fil A BBC'!U102+Panera!U102+'Heritage Market'!U102</f>
        <v>0</v>
      </c>
      <c r="V102" s="103">
        <f t="shared" si="29"/>
        <v>0</v>
      </c>
    </row>
    <row r="103" spans="1:22" ht="12.75" customHeight="1" x14ac:dyDescent="0.3">
      <c r="A103" s="145" t="s">
        <v>78</v>
      </c>
      <c r="B103" s="50"/>
      <c r="C103" s="167">
        <f>'POD Breezeway'!C103+'Express GL'!C103+'Starbucks GL-SBX Truck'!C103+'Miro''s'!C103+'Faculty Club'!C103+'Almazar '!C103+'Burger King'!C103+Bustelo!C103+Chilis!C103+Einstein!C103+Jamba!C103+'Pollo Tropical'!C103+'Subway GC'!C103+'Sushi Maki'!C103+Panda!C103+'Starbucks Mango'!C103+'Taco Bell'!C103+'Chick-fil-A'!C103+Dunkin!C103+'Misha''s'!C103+Sergios!C103+'Moes PG5'!C103+'Papa Johns'!C103+Salad!C103+'Half Moon'!C103+'Athletic Training Table'!C103+'Starbucks BBC'!C103+'Moes BBC'!C103+'Grille Works BBC'!C103+'Subway BBC'!C103+'Market Pavillion'!C103+'Chic Fil A BBC'!C103+Panera!C103+'Heritage Market'!C103</f>
        <v>0</v>
      </c>
      <c r="D103" s="103">
        <f t="shared" si="30"/>
        <v>0</v>
      </c>
      <c r="E103" s="167">
        <f>'POD Breezeway'!E103+'Express GL'!E103+'Starbucks GL-SBX Truck'!E103+'Miro''s'!E103+'Faculty Club'!E103+'Almazar '!E103+'Burger King'!E103+Bustelo!E103+Chilis!E103+Einstein!E103+Jamba!E103+'Pollo Tropical'!E103+'Subway GC'!E103+'Sushi Maki'!E103+Panda!E103+'Starbucks Mango'!E103+'Taco Bell'!E103+'Chick-fil-A'!E103+Dunkin!E103+'Misha''s'!E103+Sergios!E103+'Moes PG5'!E103+'Papa Johns'!E103+Salad!E103+'Half Moon'!E103+'Athletic Training Table'!E103+'Starbucks BBC'!E103+'Moes BBC'!E103+'Grille Works BBC'!E103+'Subway BBC'!E103+'Market Pavillion'!E103+'Chic Fil A BBC'!E103+Panera!E103+'Heritage Market'!E103</f>
        <v>0</v>
      </c>
      <c r="F103" s="103">
        <f t="shared" si="31"/>
        <v>0</v>
      </c>
      <c r="G103" s="167">
        <f>'POD Breezeway'!G103+'Express GL'!G103+'Starbucks GL-SBX Truck'!G103+'Miro''s'!G103+'Faculty Club'!G103+'Almazar '!G103+'Burger King'!G103+Bustelo!G103+Chilis!G103+Einstein!G103+Jamba!G103+'Pollo Tropical'!G103+'Subway GC'!G103+'Sushi Maki'!G103+Panda!G103+'Starbucks Mango'!G103+'Taco Bell'!G103+'Chick-fil-A'!G103+Dunkin!G103+'Misha''s'!G103+Sergios!G103+'Moes PG5'!G103+'Papa Johns'!G103+Salad!G103+'Half Moon'!G103+'Athletic Training Table'!G103+'Starbucks BBC'!G103+'Moes BBC'!G103+'Grille Works BBC'!G103+'Subway BBC'!G103+'Market Pavillion'!G103+'Chic Fil A BBC'!G103+Panera!G103+'Heritage Market'!G103</f>
        <v>0</v>
      </c>
      <c r="H103" s="103">
        <f t="shared" si="32"/>
        <v>0</v>
      </c>
      <c r="I103" s="167">
        <f>'POD Breezeway'!I103+'Express GL'!I103+'Starbucks GL-SBX Truck'!I103+'Miro''s'!I103+'Faculty Club'!I103+'Almazar '!I103+'Burger King'!I103+Bustelo!I103+Chilis!I103+Einstein!I103+Jamba!I103+'Pollo Tropical'!I103+'Subway GC'!I103+'Sushi Maki'!I103+Panda!I103+'Starbucks Mango'!I103+'Taco Bell'!I103+'Chick-fil-A'!I103+Dunkin!I103+'Misha''s'!I103+Sergios!I103+'Moes PG5'!I103+'Papa Johns'!I103+Salad!I103+'Half Moon'!I103+'Athletic Training Table'!I103+'Starbucks BBC'!I103+'Moes BBC'!I103+'Grille Works BBC'!I103+'Subway BBC'!I103+'Market Pavillion'!I103+'Chic Fil A BBC'!I103+Panera!I103+'Heritage Market'!I103</f>
        <v>0</v>
      </c>
      <c r="J103" s="103">
        <f t="shared" si="33"/>
        <v>0</v>
      </c>
      <c r="K103" s="167">
        <f>'POD Breezeway'!K103+'Express GL'!K103+'Starbucks GL-SBX Truck'!K103+'Miro''s'!K103+'Faculty Club'!K103+'Almazar '!K103+'Burger King'!K103+Bustelo!K103+Chilis!K103+Einstein!K103+Jamba!K103+'Pollo Tropical'!K103+'Subway GC'!K103+'Sushi Maki'!K103+Panda!K103+'Starbucks Mango'!K103+'Taco Bell'!K103+'Chick-fil-A'!K103+Dunkin!K103+'Misha''s'!K103+Sergios!K103+'Moes PG5'!K103+'Papa Johns'!K103+Salad!K103+'Half Moon'!K103+'Athletic Training Table'!K103+'Starbucks BBC'!K103+'Moes BBC'!K103+'Grille Works BBC'!K103+'Subway BBC'!K103+'Market Pavillion'!K103+'Chic Fil A BBC'!K103+Panera!K103+'Heritage Market'!K103</f>
        <v>0</v>
      </c>
      <c r="L103" s="103">
        <f t="shared" si="34"/>
        <v>0</v>
      </c>
      <c r="M103" s="167">
        <f>'POD Breezeway'!M103+'Express GL'!M103+'Starbucks GL-SBX Truck'!M103+'Miro''s'!M103+'Faculty Club'!M103+'Almazar '!M103+'Burger King'!M103+Bustelo!M103+Chilis!M103+Einstein!M103+Jamba!M103+'Pollo Tropical'!M103+'Subway GC'!M103+'Sushi Maki'!M103+Panda!M103+'Starbucks Mango'!M103+'Taco Bell'!M103+'Chick-fil-A'!M103+Dunkin!M103+'Misha''s'!M103+Sergios!M103+'Moes PG5'!M103+'Papa Johns'!M103+Salad!M103+'Half Moon'!M103+'Athletic Training Table'!M103+'Starbucks BBC'!M103+'Moes BBC'!M103+'Grille Works BBC'!M103+'Subway BBC'!M103+'Market Pavillion'!M103+'Chic Fil A BBC'!M103+Panera!M103+'Heritage Market'!M103</f>
        <v>0</v>
      </c>
      <c r="N103" s="103">
        <f t="shared" si="35"/>
        <v>0</v>
      </c>
      <c r="O103" s="167">
        <f>'POD Breezeway'!O103+'Express GL'!O103+'Starbucks GL-SBX Truck'!O103+'Miro''s'!O103+'Faculty Club'!O103+'Almazar '!O103+'Burger King'!O103+Bustelo!O103+Chilis!O103+Einstein!O103+Jamba!O103+'Pollo Tropical'!O103+'Subway GC'!O103+'Sushi Maki'!O103+Panda!O103+'Starbucks Mango'!O103+'Taco Bell'!O103+'Chick-fil-A'!O103+Dunkin!O103+'Misha''s'!O103+Sergios!O103+'Moes PG5'!O103+'Papa Johns'!O103+Salad!O103+'Half Moon'!O103+'Athletic Training Table'!O103+'Starbucks BBC'!O103+'Moes BBC'!O103+'Grille Works BBC'!O103+'Subway BBC'!O103+'Market Pavillion'!O103+'Chic Fil A BBC'!O103+Panera!O103+'Heritage Market'!O103</f>
        <v>0</v>
      </c>
      <c r="P103" s="103">
        <f t="shared" si="36"/>
        <v>0</v>
      </c>
      <c r="Q103" s="167">
        <f>'POD Breezeway'!Q103+'Express GL'!Q103+'Starbucks GL-SBX Truck'!Q103+'Miro''s'!Q103+'Faculty Club'!Q103+'Almazar '!Q103+'Burger King'!Q103+Bustelo!Q103+Chilis!Q103+Einstein!Q103+Jamba!Q103+'Pollo Tropical'!Q103+'Subway GC'!Q103+'Sushi Maki'!Q103+Panda!Q103+'Starbucks Mango'!Q103+'Taco Bell'!Q103+'Chick-fil-A'!Q103+Dunkin!Q103+'Misha''s'!Q103+Sergios!Q103+'Moes PG5'!Q103+'Papa Johns'!Q103+Salad!Q103+'Half Moon'!Q103+'Athletic Training Table'!Q103+'Starbucks BBC'!Q103+'Moes BBC'!Q103+'Grille Works BBC'!Q103+'Subway BBC'!Q103+'Market Pavillion'!Q103+'Chic Fil A BBC'!Q103+Panera!Q103+'Heritage Market'!Q103</f>
        <v>0</v>
      </c>
      <c r="R103" s="103">
        <f t="shared" si="37"/>
        <v>0</v>
      </c>
      <c r="S103" s="167">
        <f>'POD Breezeway'!S103+'Express GL'!S103+'Starbucks GL-SBX Truck'!S103+'Miro''s'!S103+'Faculty Club'!S103+'Almazar '!S103+'Burger King'!S103+Bustelo!S103+Chilis!S103+Einstein!S103+Jamba!S103+'Pollo Tropical'!S103+'Subway GC'!S103+'Sushi Maki'!S103+Panda!S103+'Starbucks Mango'!S103+'Taco Bell'!S103+'Chick-fil-A'!S103+Dunkin!S103+'Misha''s'!S103+Sergios!S103+'Moes PG5'!S103+'Papa Johns'!S103+Salad!S103+'Half Moon'!S103+'Athletic Training Table'!S103+'Starbucks BBC'!S103+'Moes BBC'!S103+'Grille Works BBC'!S103+'Subway BBC'!S103+'Market Pavillion'!S103+'Chic Fil A BBC'!S103+Panera!S103+'Heritage Market'!S103</f>
        <v>0</v>
      </c>
      <c r="T103" s="103">
        <f t="shared" si="38"/>
        <v>0</v>
      </c>
      <c r="U103" s="167">
        <f>'POD Breezeway'!U103+'Express GL'!U103+'Starbucks GL-SBX Truck'!U103+'Miro''s'!U103+'Faculty Club'!U103+'Almazar '!U103+'Burger King'!U103+Bustelo!U103+Chilis!U103+Einstein!U103+Jamba!U103+'Pollo Tropical'!U103+'Subway GC'!U103+'Sushi Maki'!U103+Panda!U103+'Starbucks Mango'!U103+'Taco Bell'!U103+'Chick-fil-A'!U103+Dunkin!U103+'Misha''s'!U103+Sergios!U103+'Moes PG5'!U103+'Papa Johns'!U103+Salad!U103+'Half Moon'!U103+'Athletic Training Table'!U103+'Starbucks BBC'!U103+'Moes BBC'!U103+'Grille Works BBC'!U103+'Subway BBC'!U103+'Market Pavillion'!U103+'Chic Fil A BBC'!U103+Panera!U103+'Heritage Market'!U103</f>
        <v>0</v>
      </c>
      <c r="V103" s="103">
        <f t="shared" si="29"/>
        <v>0</v>
      </c>
    </row>
    <row r="104" spans="1:22" ht="12.75" customHeight="1" x14ac:dyDescent="0.3">
      <c r="A104" s="145" t="s">
        <v>78</v>
      </c>
      <c r="B104" s="26"/>
      <c r="C104" s="186">
        <f>'POD Breezeway'!C104+'Express GL'!C104+'Starbucks GL-SBX Truck'!C104+'Miro''s'!C104+'Faculty Club'!C104+'Almazar '!C104+'Burger King'!C104+Bustelo!C104+Chilis!C104+Einstein!C104+Jamba!C104+'Pollo Tropical'!C104+'Subway GC'!C104+'Sushi Maki'!C104+Panda!C104+'Starbucks Mango'!C104+'Taco Bell'!C104+'Chick-fil-A'!C104+Dunkin!C104+'Misha''s'!C104+Sergios!C104+'Moes PG5'!C104+'Papa Johns'!C104+Salad!C104+'Half Moon'!C104+'Athletic Training Table'!C104+'Starbucks BBC'!C104+'Moes BBC'!C104+'Grille Works BBC'!C104+'Subway BBC'!C104+'Market Pavillion'!C104+'Chic Fil A BBC'!C104+Panera!C104+'Heritage Market'!C104</f>
        <v>0</v>
      </c>
      <c r="D104" s="103">
        <f t="shared" si="30"/>
        <v>0</v>
      </c>
      <c r="E104" s="186">
        <f>'POD Breezeway'!E104+'Express GL'!E104+'Starbucks GL-SBX Truck'!E104+'Miro''s'!E104+'Faculty Club'!E104+'Almazar '!E104+'Burger King'!E104+Bustelo!E104+Chilis!E104+Einstein!E104+Jamba!E104+'Pollo Tropical'!E104+'Subway GC'!E104+'Sushi Maki'!E104+Panda!E104+'Starbucks Mango'!E104+'Taco Bell'!E104+'Chick-fil-A'!E104+Dunkin!E104+'Misha''s'!E104+Sergios!E104+'Moes PG5'!E104+'Papa Johns'!E104+Salad!E104+'Half Moon'!E104+'Athletic Training Table'!E104+'Starbucks BBC'!E104+'Moes BBC'!E104+'Grille Works BBC'!E104+'Subway BBC'!E104+'Market Pavillion'!E104+'Chic Fil A BBC'!E104+Panera!E104+'Heritage Market'!E104</f>
        <v>0</v>
      </c>
      <c r="F104" s="103">
        <f t="shared" si="31"/>
        <v>0</v>
      </c>
      <c r="G104" s="186">
        <f>'POD Breezeway'!G104+'Express GL'!G104+'Starbucks GL-SBX Truck'!G104+'Miro''s'!G104+'Faculty Club'!G104+'Almazar '!G104+'Burger King'!G104+Bustelo!G104+Chilis!G104+Einstein!G104+Jamba!G104+'Pollo Tropical'!G104+'Subway GC'!G104+'Sushi Maki'!G104+Panda!G104+'Starbucks Mango'!G104+'Taco Bell'!G104+'Chick-fil-A'!G104+Dunkin!G104+'Misha''s'!G104+Sergios!G104+'Moes PG5'!G104+'Papa Johns'!G104+Salad!G104+'Half Moon'!G104+'Athletic Training Table'!G104+'Starbucks BBC'!G104+'Moes BBC'!G104+'Grille Works BBC'!G104+'Subway BBC'!G104+'Market Pavillion'!G104+'Chic Fil A BBC'!G104+Panera!G104+'Heritage Market'!G104</f>
        <v>0</v>
      </c>
      <c r="H104" s="103">
        <f t="shared" si="32"/>
        <v>0</v>
      </c>
      <c r="I104" s="186">
        <f>'POD Breezeway'!I104+'Express GL'!I104+'Starbucks GL-SBX Truck'!I104+'Miro''s'!I104+'Faculty Club'!I104+'Almazar '!I104+'Burger King'!I104+Bustelo!I104+Chilis!I104+Einstein!I104+Jamba!I104+'Pollo Tropical'!I104+'Subway GC'!I104+'Sushi Maki'!I104+Panda!I104+'Starbucks Mango'!I104+'Taco Bell'!I104+'Chick-fil-A'!I104+Dunkin!I104+'Misha''s'!I104+Sergios!I104+'Moes PG5'!I104+'Papa Johns'!I104+Salad!I104+'Half Moon'!I104+'Athletic Training Table'!I104+'Starbucks BBC'!I104+'Moes BBC'!I104+'Grille Works BBC'!I104+'Subway BBC'!I104+'Market Pavillion'!I104+'Chic Fil A BBC'!I104+Panera!I104+'Heritage Market'!I104</f>
        <v>0</v>
      </c>
      <c r="J104" s="103">
        <f t="shared" si="33"/>
        <v>0</v>
      </c>
      <c r="K104" s="186">
        <f>'POD Breezeway'!K104+'Express GL'!K104+'Starbucks GL-SBX Truck'!K104+'Miro''s'!K104+'Faculty Club'!K104+'Almazar '!K104+'Burger King'!K104+Bustelo!K104+Chilis!K104+Einstein!K104+Jamba!K104+'Pollo Tropical'!K104+'Subway GC'!K104+'Sushi Maki'!K104+Panda!K104+'Starbucks Mango'!K104+'Taco Bell'!K104+'Chick-fil-A'!K104+Dunkin!K104+'Misha''s'!K104+Sergios!K104+'Moes PG5'!K104+'Papa Johns'!K104+Salad!K104+'Half Moon'!K104+'Athletic Training Table'!K104+'Starbucks BBC'!K104+'Moes BBC'!K104+'Grille Works BBC'!K104+'Subway BBC'!K104+'Market Pavillion'!K104+'Chic Fil A BBC'!K104+Panera!K104+'Heritage Market'!K104</f>
        <v>0</v>
      </c>
      <c r="L104" s="103">
        <f t="shared" si="34"/>
        <v>0</v>
      </c>
      <c r="M104" s="186">
        <f>'POD Breezeway'!M104+'Express GL'!M104+'Starbucks GL-SBX Truck'!M104+'Miro''s'!M104+'Faculty Club'!M104+'Almazar '!M104+'Burger King'!M104+Bustelo!M104+Chilis!M104+Einstein!M104+Jamba!M104+'Pollo Tropical'!M104+'Subway GC'!M104+'Sushi Maki'!M104+Panda!M104+'Starbucks Mango'!M104+'Taco Bell'!M104+'Chick-fil-A'!M104+Dunkin!M104+'Misha''s'!M104+Sergios!M104+'Moes PG5'!M104+'Papa Johns'!M104+Salad!M104+'Half Moon'!M104+'Athletic Training Table'!M104+'Starbucks BBC'!M104+'Moes BBC'!M104+'Grille Works BBC'!M104+'Subway BBC'!M104+'Market Pavillion'!M104+'Chic Fil A BBC'!M104+Panera!M104+'Heritage Market'!M104</f>
        <v>0</v>
      </c>
      <c r="N104" s="103">
        <f t="shared" si="35"/>
        <v>0</v>
      </c>
      <c r="O104" s="186">
        <f>'POD Breezeway'!O104+'Express GL'!O104+'Starbucks GL-SBX Truck'!O104+'Miro''s'!O104+'Faculty Club'!O104+'Almazar '!O104+'Burger King'!O104+Bustelo!O104+Chilis!O104+Einstein!O104+Jamba!O104+'Pollo Tropical'!O104+'Subway GC'!O104+'Sushi Maki'!O104+Panda!O104+'Starbucks Mango'!O104+'Taco Bell'!O104+'Chick-fil-A'!O104+Dunkin!O104+'Misha''s'!O104+Sergios!O104+'Moes PG5'!O104+'Papa Johns'!O104+Salad!O104+'Half Moon'!O104+'Athletic Training Table'!O104+'Starbucks BBC'!O104+'Moes BBC'!O104+'Grille Works BBC'!O104+'Subway BBC'!O104+'Market Pavillion'!O104+'Chic Fil A BBC'!O104+Panera!O104+'Heritage Market'!O104</f>
        <v>0</v>
      </c>
      <c r="P104" s="103">
        <f t="shared" si="36"/>
        <v>0</v>
      </c>
      <c r="Q104" s="186">
        <f>'POD Breezeway'!Q104+'Express GL'!Q104+'Starbucks GL-SBX Truck'!Q104+'Miro''s'!Q104+'Faculty Club'!Q104+'Almazar '!Q104+'Burger King'!Q104+Bustelo!Q104+Chilis!Q104+Einstein!Q104+Jamba!Q104+'Pollo Tropical'!Q104+'Subway GC'!Q104+'Sushi Maki'!Q104+Panda!Q104+'Starbucks Mango'!Q104+'Taco Bell'!Q104+'Chick-fil-A'!Q104+Dunkin!Q104+'Misha''s'!Q104+Sergios!Q104+'Moes PG5'!Q104+'Papa Johns'!Q104+Salad!Q104+'Half Moon'!Q104+'Athletic Training Table'!Q104+'Starbucks BBC'!Q104+'Moes BBC'!Q104+'Grille Works BBC'!Q104+'Subway BBC'!Q104+'Market Pavillion'!Q104+'Chic Fil A BBC'!Q104+Panera!Q104+'Heritage Market'!Q104</f>
        <v>0</v>
      </c>
      <c r="R104" s="103">
        <f t="shared" si="37"/>
        <v>0</v>
      </c>
      <c r="S104" s="186">
        <f>'POD Breezeway'!S104+'Express GL'!S104+'Starbucks GL-SBX Truck'!S104+'Miro''s'!S104+'Faculty Club'!S104+'Almazar '!S104+'Burger King'!S104+Bustelo!S104+Chilis!S104+Einstein!S104+Jamba!S104+'Pollo Tropical'!S104+'Subway GC'!S104+'Sushi Maki'!S104+Panda!S104+'Starbucks Mango'!S104+'Taco Bell'!S104+'Chick-fil-A'!S104+Dunkin!S104+'Misha''s'!S104+Sergios!S104+'Moes PG5'!S104+'Papa Johns'!S104+Salad!S104+'Half Moon'!S104+'Athletic Training Table'!S104+'Starbucks BBC'!S104+'Moes BBC'!S104+'Grille Works BBC'!S104+'Subway BBC'!S104+'Market Pavillion'!S104+'Chic Fil A BBC'!S104+Panera!S104+'Heritage Market'!S104</f>
        <v>0</v>
      </c>
      <c r="T104" s="103">
        <f t="shared" si="38"/>
        <v>0</v>
      </c>
      <c r="U104" s="186">
        <f>'POD Breezeway'!U104+'Express GL'!U104+'Starbucks GL-SBX Truck'!U104+'Miro''s'!U104+'Faculty Club'!U104+'Almazar '!U104+'Burger King'!U104+Bustelo!U104+Chilis!U104+Einstein!U104+Jamba!U104+'Pollo Tropical'!U104+'Subway GC'!U104+'Sushi Maki'!U104+Panda!U104+'Starbucks Mango'!U104+'Taco Bell'!U104+'Chick-fil-A'!U104+Dunkin!U104+'Misha''s'!U104+Sergios!U104+'Moes PG5'!U104+'Papa Johns'!U104+Salad!U104+'Half Moon'!U104+'Athletic Training Table'!U104+'Starbucks BBC'!U104+'Moes BBC'!U104+'Grille Works BBC'!U104+'Subway BBC'!U104+'Market Pavillion'!U104+'Chic Fil A BBC'!U104+Panera!U104+'Heritage Market'!U104</f>
        <v>0</v>
      </c>
      <c r="V104" s="103">
        <f t="shared" si="29"/>
        <v>0</v>
      </c>
    </row>
    <row r="105" spans="1:22" ht="12.75" customHeight="1" x14ac:dyDescent="0.3">
      <c r="A105" s="26" t="s">
        <v>36</v>
      </c>
      <c r="B105" s="69"/>
      <c r="C105" s="105">
        <f>SUM(C52:C104)</f>
        <v>3391105.5489627859</v>
      </c>
      <c r="D105" s="106">
        <f t="shared" si="30"/>
        <v>0.21308544397653442</v>
      </c>
      <c r="E105" s="105">
        <f>SUM(E52:E104)</f>
        <v>3911520.7330311905</v>
      </c>
      <c r="F105" s="106">
        <f t="shared" si="31"/>
        <v>0.20220239098633355</v>
      </c>
      <c r="G105" s="105">
        <f>SUM(G52:G104)</f>
        <v>4132282.6988626975</v>
      </c>
      <c r="H105" s="106">
        <f t="shared" si="32"/>
        <v>0.20243914500204702</v>
      </c>
      <c r="I105" s="105">
        <f>SUM(I52:I104)</f>
        <v>4189524.2478156625</v>
      </c>
      <c r="J105" s="106">
        <f t="shared" si="33"/>
        <v>0.20222652579234232</v>
      </c>
      <c r="K105" s="105">
        <f>SUM(K52:K104)</f>
        <v>4252567.6391748721</v>
      </c>
      <c r="L105" s="106">
        <f t="shared" si="34"/>
        <v>0.20256272386701837</v>
      </c>
      <c r="M105" s="105">
        <f>SUM(M52:M104)</f>
        <v>4316896.7277654195</v>
      </c>
      <c r="N105" s="106">
        <f t="shared" si="35"/>
        <v>0.20228578144126177</v>
      </c>
      <c r="O105" s="105">
        <f>SUM(O52:O104)</f>
        <v>4382159.3799855495</v>
      </c>
      <c r="P105" s="106">
        <f t="shared" si="36"/>
        <v>0.20231700013480974</v>
      </c>
      <c r="Q105" s="105">
        <f>SUM(Q52:Q104)</f>
        <v>4448752.436711357</v>
      </c>
      <c r="R105" s="106">
        <f t="shared" si="37"/>
        <v>0.20234834423222348</v>
      </c>
      <c r="S105" s="105">
        <f>SUM(S52:S104)</f>
        <v>4516511.9008280458</v>
      </c>
      <c r="T105" s="106">
        <f t="shared" si="38"/>
        <v>0.20238052534852174</v>
      </c>
      <c r="U105" s="105">
        <f>SUM(U52:U104)</f>
        <v>4542005.2866274975</v>
      </c>
      <c r="V105" s="106">
        <f t="shared" si="29"/>
        <v>0.20049528419429241</v>
      </c>
    </row>
    <row r="106" spans="1:22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2" ht="12.75" customHeight="1" x14ac:dyDescent="0.3">
      <c r="A107" s="26" t="s">
        <v>19</v>
      </c>
      <c r="B107" s="69"/>
      <c r="C107" s="105">
        <f>C28-C33-C46-C105</f>
        <v>2488493.5846172115</v>
      </c>
      <c r="D107" s="106">
        <f>IFERROR(C107/C$28,0)</f>
        <v>0.15636840335833949</v>
      </c>
      <c r="E107" s="105">
        <f>E28-E33-E46-E105</f>
        <v>3695498.0501850932</v>
      </c>
      <c r="F107" s="106">
        <f>IFERROR(E107/E$28,0)</f>
        <v>0.19103530126342835</v>
      </c>
      <c r="G107" s="105">
        <f>G28-G33-G46-G105</f>
        <v>3653665.0916490131</v>
      </c>
      <c r="H107" s="106">
        <f>IFERROR(G107/G$28,0)</f>
        <v>0.17899182877319109</v>
      </c>
      <c r="I107" s="105">
        <f>I28-I33-I46-I105</f>
        <v>3630437.2920901286</v>
      </c>
      <c r="J107" s="106">
        <f>IFERROR(I107/I$28,0)</f>
        <v>0.17523963993504235</v>
      </c>
      <c r="K107" s="105">
        <f>K28-K33-K46-K105</f>
        <v>3603944.7389605148</v>
      </c>
      <c r="L107" s="106">
        <f>IFERROR(K107/K$28,0)</f>
        <v>0.17166684340656355</v>
      </c>
      <c r="M107" s="105">
        <f>M28-M33-M46-M105</f>
        <v>3640172.3580445107</v>
      </c>
      <c r="N107" s="106">
        <f>IFERROR(M107/M$28,0)</f>
        <v>0.17057510440122997</v>
      </c>
      <c r="O107" s="105">
        <f>O28-O33-O46-O105</f>
        <v>3643549.77641345</v>
      </c>
      <c r="P107" s="106">
        <f>IFERROR(O107/O$28,0)</f>
        <v>0.16821662488420419</v>
      </c>
      <c r="Q107" s="105">
        <f>Q28-Q33-Q46-Q105</f>
        <v>3646256.1008385355</v>
      </c>
      <c r="R107" s="106">
        <f>IFERROR(Q107/Q$28,0)</f>
        <v>0.16584736848084397</v>
      </c>
      <c r="S107" s="105">
        <f>S28-S33-S46-S105</f>
        <v>3647436.5843891101</v>
      </c>
      <c r="T107" s="106">
        <f>IFERROR(S107/S$28,0)</f>
        <v>0.16343810186545765</v>
      </c>
      <c r="U107" s="105">
        <f>U28-U33-U46-U105</f>
        <v>3691554.8312800918</v>
      </c>
      <c r="V107" s="106">
        <f>IFERROR(U107/U$28,0)</f>
        <v>0.16295430945345266</v>
      </c>
    </row>
    <row r="108" spans="1:22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2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2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2" ht="12.75" customHeight="1" x14ac:dyDescent="0.3">
      <c r="A111" s="38" t="s">
        <v>141</v>
      </c>
      <c r="B111" s="50"/>
      <c r="C111" s="102">
        <f>'POD Breezeway'!C111+'Express GL'!C111+'Starbucks GL-SBX Truck'!C111+'Miro''s'!C111+'Faculty Club'!C111+'Almazar '!C111+'Burger King'!C111+Bustelo!C111+Chilis!C111+Einstein!C111+Jamba!C111+'Pollo Tropical'!C111+'Subway GC'!C111+'Sushi Maki'!C111+Panda!C111+'Starbucks Mango'!C111+'Taco Bell'!C111+'Chick-fil-A'!C111+Dunkin!C111+'Misha''s'!C111+Sergios!C111+'Moes PG5'!C111+'Papa Johns'!C111+Salad!C111+'Half Moon'!C111+'Athletic Training Table'!C111+'Starbucks BBC'!C111+'Moes BBC'!C111+'Grille Works BBC'!C111+'Subway BBC'!C111+'Market Pavillion'!C111+'Chic Fil A BBC'!C111+Panera!C111+'Heritage Market'!C111</f>
        <v>912498.83721560007</v>
      </c>
      <c r="D111" s="103">
        <f t="shared" ref="D111:D116" si="39">IFERROR(C111/C$28,0)</f>
        <v>5.7338297805454519E-2</v>
      </c>
      <c r="E111" s="102">
        <f>'POD Breezeway'!E111+'Express GL'!E111+'Starbucks GL-SBX Truck'!E111+'Miro''s'!E111+'Faculty Club'!E111+'Almazar '!E111+'Burger King'!E111+Bustelo!E111+Chilis!E111+Einstein!E111+Jamba!E111+'Pollo Tropical'!E111+'Subway GC'!E111+'Sushi Maki'!E111+Panda!E111+'Starbucks Mango'!E111+'Taco Bell'!E111+'Chick-fil-A'!E111+Dunkin!E111+'Misha''s'!E111+Sergios!E111+'Moes PG5'!E111+'Papa Johns'!E111+Salad!E111+'Half Moon'!E111+'Athletic Training Table'!E111+'Starbucks BBC'!E111+'Moes BBC'!E111+'Grille Works BBC'!E111+'Subway BBC'!E111+'Market Pavillion'!E111+'Chic Fil A BBC'!E111+Panera!E111+'Heritage Market'!E111</f>
        <v>1181198.6700000002</v>
      </c>
      <c r="F111" s="103">
        <f t="shared" ref="F111:F116" si="40">IFERROR(E111/E$28,0)</f>
        <v>6.1060955982403763E-2</v>
      </c>
      <c r="G111" s="102">
        <f>'POD Breezeway'!G111+'Express GL'!G111+'Starbucks GL-SBX Truck'!G111+'Miro''s'!G111+'Faculty Club'!G111+'Almazar '!G111+'Burger King'!G111+Bustelo!G111+Chilis!G111+Einstein!G111+Jamba!G111+'Pollo Tropical'!G111+'Subway GC'!G111+'Sushi Maki'!G111+Panda!G111+'Starbucks Mango'!G111+'Taco Bell'!G111+'Chick-fil-A'!G111+Dunkin!G111+'Misha''s'!G111+Sergios!G111+'Moes PG5'!G111+'Papa Johns'!G111+Salad!G111+'Half Moon'!G111+'Athletic Training Table'!G111+'Starbucks BBC'!G111+'Moes BBC'!G111+'Grille Works BBC'!G111+'Subway BBC'!G111+'Market Pavillion'!G111+'Chic Fil A BBC'!G111+Panera!G111+'Heritage Market'!G111</f>
        <v>1285049.3674000001</v>
      </c>
      <c r="H111" s="103">
        <f t="shared" ref="H111:H116" si="41">IFERROR(G111/G$28,0)</f>
        <v>6.295413798612455E-2</v>
      </c>
      <c r="I111" s="102">
        <f>'POD Breezeway'!I111+'Express GL'!I111+'Starbucks GL-SBX Truck'!I111+'Miro''s'!I111+'Faculty Club'!I111+'Almazar '!I111+'Burger King'!I111+Bustelo!I111+Chilis!I111+Einstein!I111+Jamba!I111+'Pollo Tropical'!I111+'Subway GC'!I111+'Sushi Maki'!I111+Panda!I111+'Starbucks Mango'!I111+'Taco Bell'!I111+'Chick-fil-A'!I111+Dunkin!I111+'Misha''s'!I111+Sergios!I111+'Moes PG5'!I111+'Papa Johns'!I111+Salad!I111+'Half Moon'!I111+'Athletic Training Table'!I111+'Starbucks BBC'!I111+'Moes BBC'!I111+'Grille Works BBC'!I111+'Subway BBC'!I111+'Market Pavillion'!I111+'Chic Fil A BBC'!I111+Panera!I111+'Heritage Market'!I111</f>
        <v>1304831.2372740002</v>
      </c>
      <c r="J111" s="103">
        <f t="shared" ref="J111:J116" si="42">IFERROR(I111/I$28,0)</f>
        <v>6.2983640206121752E-2</v>
      </c>
      <c r="K111" s="102">
        <f>'POD Breezeway'!K111+'Express GL'!K111+'Starbucks GL-SBX Truck'!K111+'Miro''s'!K111+'Faculty Club'!K111+'Almazar '!K111+'Burger King'!K111+Bustelo!K111+Chilis!K111+Einstein!K111+Jamba!K111+'Pollo Tropical'!K111+'Subway GC'!K111+'Sushi Maki'!K111+Panda!K111+'Starbucks Mango'!K111+'Taco Bell'!K111+'Chick-fil-A'!K111+Dunkin!K111+'Misha''s'!K111+Sergios!K111+'Moes PG5'!K111+'Papa Johns'!K111+Salad!K111+'Half Moon'!K111+'Athletic Training Table'!K111+'Starbucks BBC'!K111+'Moes BBC'!K111+'Grille Works BBC'!K111+'Subway BBC'!K111+'Market Pavillion'!K111+'Chic Fil A BBC'!K111+Panera!K111+'Heritage Market'!K111</f>
        <v>1324859.5933707401</v>
      </c>
      <c r="L111" s="103">
        <f t="shared" ref="L111:L116" si="43">IFERROR(K111/K$28,0)</f>
        <v>6.3107089820821499E-2</v>
      </c>
      <c r="M111" s="102">
        <f>'POD Breezeway'!M111+'Express GL'!M111+'Starbucks GL-SBX Truck'!M111+'Miro''s'!M111+'Faculty Club'!M111+'Almazar '!M111+'Burger King'!M111+Bustelo!M111+Chilis!M111+Einstein!M111+Jamba!M111+'Pollo Tropical'!M111+'Subway GC'!M111+'Sushi Maki'!M111+Panda!M111+'Starbucks Mango'!M111+'Taco Bell'!M111+'Chick-fil-A'!M111+Dunkin!M111+'Misha''s'!M111+Sergios!M111+'Moes PG5'!M111+'Papa Johns'!M111+Salad!M111+'Half Moon'!M111+'Athletic Training Table'!M111+'Starbucks BBC'!M111+'Moes BBC'!M111+'Grille Works BBC'!M111+'Subway BBC'!M111+'Market Pavillion'!M111+'Chic Fil A BBC'!M111+Panera!M111+'Heritage Market'!M111</f>
        <v>1345341.5919029275</v>
      </c>
      <c r="N111" s="103">
        <f t="shared" ref="N111:N116" si="44">IFERROR(M111/M$28,0)</f>
        <v>6.3041460656944187E-2</v>
      </c>
      <c r="O111" s="102">
        <f>'POD Breezeway'!O111+'Express GL'!O111+'Starbucks GL-SBX Truck'!O111+'Miro''s'!O111+'Faculty Club'!O111+'Almazar '!O111+'Burger King'!O111+Bustelo!O111+Chilis!O111+Einstein!O111+Jamba!O111+'Pollo Tropical'!O111+'Subway GC'!O111+'Sushi Maki'!O111+Panda!O111+'Starbucks Mango'!O111+'Taco Bell'!O111+'Chick-fil-A'!O111+Dunkin!O111+'Misha''s'!O111+Sergios!O111+'Moes PG5'!O111+'Papa Johns'!O111+Salad!O111+'Half Moon'!O111+'Athletic Training Table'!O111+'Starbucks BBC'!O111+'Moes BBC'!O111+'Grille Works BBC'!O111+'Subway BBC'!O111+'Market Pavillion'!O111+'Chic Fil A BBC'!O111+Panera!O111+'Heritage Market'!O111</f>
        <v>1366084.5530124065</v>
      </c>
      <c r="P111" s="103">
        <f t="shared" ref="P111:P116" si="45">IFERROR(O111/O$28,0)</f>
        <v>6.306984861351253E-2</v>
      </c>
      <c r="Q111" s="102">
        <f>'POD Breezeway'!Q111+'Express GL'!Q111+'Starbucks GL-SBX Truck'!Q111+'Miro''s'!Q111+'Faculty Club'!Q111+'Almazar '!Q111+'Burger King'!Q111+Bustelo!Q111+Chilis!Q111+Einstein!Q111+Jamba!Q111+'Pollo Tropical'!Q111+'Subway GC'!Q111+'Sushi Maki'!Q111+Panda!Q111+'Starbucks Mango'!Q111+'Taco Bell'!Q111+'Chick-fil-A'!Q111+Dunkin!Q111+'Misha''s'!Q111+Sergios!Q111+'Moes PG5'!Q111+'Papa Johns'!Q111+Salad!Q111+'Half Moon'!Q111+'Athletic Training Table'!Q111+'Starbucks BBC'!Q111+'Moes BBC'!Q111+'Grille Works BBC'!Q111+'Subway BBC'!Q111+'Market Pavillion'!Q111+'Chic Fil A BBC'!Q111+Panera!Q111+'Heritage Market'!Q111</f>
        <v>1387295.9648129891</v>
      </c>
      <c r="R111" s="103">
        <f t="shared" ref="R111:R116" si="46">IFERROR(Q111/Q$28,0)</f>
        <v>6.3100171437605837E-2</v>
      </c>
      <c r="S111" s="102">
        <f>'POD Breezeway'!S111+'Express GL'!S111+'Starbucks GL-SBX Truck'!S111+'Miro''s'!S111+'Faculty Club'!S111+'Almazar '!S111+'Burger King'!S111+Bustelo!S111+Chilis!S111+Einstein!S111+Jamba!S111+'Pollo Tropical'!S111+'Subway GC'!S111+'Sushi Maki'!S111+Panda!S111+'Starbucks Mango'!S111+'Taco Bell'!S111+'Chick-fil-A'!S111+Dunkin!S111+'Misha''s'!S111+Sergios!S111+'Moes PG5'!S111+'Papa Johns'!S111+Salad!S111+'Half Moon'!S111+'Athletic Training Table'!S111+'Starbucks BBC'!S111+'Moes BBC'!S111+'Grille Works BBC'!S111+'Subway BBC'!S111+'Market Pavillion'!S111+'Chic Fil A BBC'!S111+Panera!S111+'Heritage Market'!S111</f>
        <v>1408883.4875384725</v>
      </c>
      <c r="T111" s="103">
        <f t="shared" ref="T111:T116" si="47">IFERROR(S111/S$28,0)</f>
        <v>6.3130704982891431E-2</v>
      </c>
      <c r="U111" s="102">
        <f>'POD Breezeway'!U111+'Express GL'!U111+'Starbucks GL-SBX Truck'!U111+'Miro''s'!U111+'Faculty Club'!U111+'Almazar '!U111+'Burger King'!U111+Bustelo!U111+Chilis!U111+Einstein!U111+Jamba!U111+'Pollo Tropical'!U111+'Subway GC'!U111+'Sushi Maki'!U111+Panda!U111+'Starbucks Mango'!U111+'Taco Bell'!U111+'Chick-fil-A'!U111+Dunkin!U111+'Misha''s'!U111+Sergios!U111+'Moes PG5'!U111+'Papa Johns'!U111+Salad!U111+'Half Moon'!U111+'Athletic Training Table'!U111+'Starbucks BBC'!U111+'Moes BBC'!U111+'Grille Works BBC'!U111+'Subway BBC'!U111+'Market Pavillion'!U111+'Chic Fil A BBC'!U111+Panera!U111+'Heritage Market'!U111</f>
        <v>1430854.9577986887</v>
      </c>
      <c r="V111" s="103">
        <f t="shared" ref="V111:V116" si="48">IFERROR(U111/U$28,0)</f>
        <v>6.3161456955870818E-2</v>
      </c>
    </row>
    <row r="112" spans="1:22" ht="12.75" customHeight="1" x14ac:dyDescent="0.3">
      <c r="A112" s="38" t="s">
        <v>96</v>
      </c>
      <c r="B112" s="50"/>
      <c r="C112" s="102">
        <f>'POD Breezeway'!C112+'Express GL'!C112+'Starbucks GL-SBX Truck'!C112+'Miro''s'!C112+'Faculty Club'!C112+'Almazar '!C112+'Burger King'!C112+Bustelo!C112+Chilis!C112+Einstein!C112+Jamba!C112+'Pollo Tropical'!C112+'Subway GC'!C112+'Sushi Maki'!C112+Panda!C112+'Starbucks Mango'!C112+'Taco Bell'!C112+'Chick-fil-A'!C112+Dunkin!C112+'Misha''s'!C112+Sergios!C112+'Moes PG5'!C112+'Papa Johns'!C112+Salad!C112+'Half Moon'!C112+'Athletic Training Table'!C112+'Starbucks BBC'!C112+'Moes BBC'!C112+'Grille Works BBC'!C112+'Subway BBC'!C112+'Market Pavillion'!C112+'Chic Fil A BBC'!C112+Panera!C112+'Heritage Market'!C112</f>
        <v>0</v>
      </c>
      <c r="D112" s="103">
        <f t="shared" si="39"/>
        <v>0</v>
      </c>
      <c r="E112" s="102">
        <f>'POD Breezeway'!E112+'Express GL'!E112+'Starbucks GL-SBX Truck'!E112+'Miro''s'!E112+'Faculty Club'!E112+'Almazar '!E112+'Burger King'!E112+Bustelo!E112+Chilis!E112+Einstein!E112+Jamba!E112+'Pollo Tropical'!E112+'Subway GC'!E112+'Sushi Maki'!E112+Panda!E112+'Starbucks Mango'!E112+'Taco Bell'!E112+'Chick-fil-A'!E112+Dunkin!E112+'Misha''s'!E112+Sergios!E112+'Moes PG5'!E112+'Papa Johns'!E112+Salad!E112+'Half Moon'!E112+'Athletic Training Table'!E112+'Starbucks BBC'!E112+'Moes BBC'!E112+'Grille Works BBC'!E112+'Subway BBC'!E112+'Market Pavillion'!E112+'Chic Fil A BBC'!E112+Panera!E112+'Heritage Market'!E112</f>
        <v>0</v>
      </c>
      <c r="F112" s="103">
        <f t="shared" si="40"/>
        <v>0</v>
      </c>
      <c r="G112" s="102">
        <f>'POD Breezeway'!G112+'Express GL'!G112+'Starbucks GL-SBX Truck'!G112+'Miro''s'!G112+'Faculty Club'!G112+'Almazar '!G112+'Burger King'!G112+Bustelo!G112+Chilis!G112+Einstein!G112+Jamba!G112+'Pollo Tropical'!G112+'Subway GC'!G112+'Sushi Maki'!G112+Panda!G112+'Starbucks Mango'!G112+'Taco Bell'!G112+'Chick-fil-A'!G112+Dunkin!G112+'Misha''s'!G112+Sergios!G112+'Moes PG5'!G112+'Papa Johns'!G112+Salad!G112+'Half Moon'!G112+'Athletic Training Table'!G112+'Starbucks BBC'!G112+'Moes BBC'!G112+'Grille Works BBC'!G112+'Subway BBC'!G112+'Market Pavillion'!G112+'Chic Fil A BBC'!G112+Panera!G112+'Heritage Market'!G112</f>
        <v>0</v>
      </c>
      <c r="H112" s="103">
        <f t="shared" si="41"/>
        <v>0</v>
      </c>
      <c r="I112" s="102">
        <f>'POD Breezeway'!I112+'Express GL'!I112+'Starbucks GL-SBX Truck'!I112+'Miro''s'!I112+'Faculty Club'!I112+'Almazar '!I112+'Burger King'!I112+Bustelo!I112+Chilis!I112+Einstein!I112+Jamba!I112+'Pollo Tropical'!I112+'Subway GC'!I112+'Sushi Maki'!I112+Panda!I112+'Starbucks Mango'!I112+'Taco Bell'!I112+'Chick-fil-A'!I112+Dunkin!I112+'Misha''s'!I112+Sergios!I112+'Moes PG5'!I112+'Papa Johns'!I112+Salad!I112+'Half Moon'!I112+'Athletic Training Table'!I112+'Starbucks BBC'!I112+'Moes BBC'!I112+'Grille Works BBC'!I112+'Subway BBC'!I112+'Market Pavillion'!I112+'Chic Fil A BBC'!I112+Panera!I112+'Heritage Market'!I112</f>
        <v>0</v>
      </c>
      <c r="J112" s="103">
        <f t="shared" si="42"/>
        <v>0</v>
      </c>
      <c r="K112" s="102">
        <f>'POD Breezeway'!K112+'Express GL'!K112+'Starbucks GL-SBX Truck'!K112+'Miro''s'!K112+'Faculty Club'!K112+'Almazar '!K112+'Burger King'!K112+Bustelo!K112+Chilis!K112+Einstein!K112+Jamba!K112+'Pollo Tropical'!K112+'Subway GC'!K112+'Sushi Maki'!K112+Panda!K112+'Starbucks Mango'!K112+'Taco Bell'!K112+'Chick-fil-A'!K112+Dunkin!K112+'Misha''s'!K112+Sergios!K112+'Moes PG5'!K112+'Papa Johns'!K112+Salad!K112+'Half Moon'!K112+'Athletic Training Table'!K112+'Starbucks BBC'!K112+'Moes BBC'!K112+'Grille Works BBC'!K112+'Subway BBC'!K112+'Market Pavillion'!K112+'Chic Fil A BBC'!K112+Panera!K112+'Heritage Market'!K112</f>
        <v>0</v>
      </c>
      <c r="L112" s="103">
        <f t="shared" si="43"/>
        <v>0</v>
      </c>
      <c r="M112" s="102">
        <f>'POD Breezeway'!M112+'Express GL'!M112+'Starbucks GL-SBX Truck'!M112+'Miro''s'!M112+'Faculty Club'!M112+'Almazar '!M112+'Burger King'!M112+Bustelo!M112+Chilis!M112+Einstein!M112+Jamba!M112+'Pollo Tropical'!M112+'Subway GC'!M112+'Sushi Maki'!M112+Panda!M112+'Starbucks Mango'!M112+'Taco Bell'!M112+'Chick-fil-A'!M112+Dunkin!M112+'Misha''s'!M112+Sergios!M112+'Moes PG5'!M112+'Papa Johns'!M112+Salad!M112+'Half Moon'!M112+'Athletic Training Table'!M112+'Starbucks BBC'!M112+'Moes BBC'!M112+'Grille Works BBC'!M112+'Subway BBC'!M112+'Market Pavillion'!M112+'Chic Fil A BBC'!M112+Panera!M112+'Heritage Market'!M112</f>
        <v>0</v>
      </c>
      <c r="N112" s="103">
        <f t="shared" si="44"/>
        <v>0</v>
      </c>
      <c r="O112" s="102">
        <f>'POD Breezeway'!O112+'Express GL'!O112+'Starbucks GL-SBX Truck'!O112+'Miro''s'!O112+'Faculty Club'!O112+'Almazar '!O112+'Burger King'!O112+Bustelo!O112+Chilis!O112+Einstein!O112+Jamba!O112+'Pollo Tropical'!O112+'Subway GC'!O112+'Sushi Maki'!O112+Panda!O112+'Starbucks Mango'!O112+'Taco Bell'!O112+'Chick-fil-A'!O112+Dunkin!O112+'Misha''s'!O112+Sergios!O112+'Moes PG5'!O112+'Papa Johns'!O112+Salad!O112+'Half Moon'!O112+'Athletic Training Table'!O112+'Starbucks BBC'!O112+'Moes BBC'!O112+'Grille Works BBC'!O112+'Subway BBC'!O112+'Market Pavillion'!O112+'Chic Fil A BBC'!O112+Panera!O112+'Heritage Market'!O112</f>
        <v>0</v>
      </c>
      <c r="P112" s="103">
        <f t="shared" si="45"/>
        <v>0</v>
      </c>
      <c r="Q112" s="102">
        <f>'POD Breezeway'!Q112+'Express GL'!Q112+'Starbucks GL-SBX Truck'!Q112+'Miro''s'!Q112+'Faculty Club'!Q112+'Almazar '!Q112+'Burger King'!Q112+Bustelo!Q112+Chilis!Q112+Einstein!Q112+Jamba!Q112+'Pollo Tropical'!Q112+'Subway GC'!Q112+'Sushi Maki'!Q112+Panda!Q112+'Starbucks Mango'!Q112+'Taco Bell'!Q112+'Chick-fil-A'!Q112+Dunkin!Q112+'Misha''s'!Q112+Sergios!Q112+'Moes PG5'!Q112+'Papa Johns'!Q112+Salad!Q112+'Half Moon'!Q112+'Athletic Training Table'!Q112+'Starbucks BBC'!Q112+'Moes BBC'!Q112+'Grille Works BBC'!Q112+'Subway BBC'!Q112+'Market Pavillion'!Q112+'Chic Fil A BBC'!Q112+Panera!Q112+'Heritage Market'!Q112</f>
        <v>0</v>
      </c>
      <c r="R112" s="103">
        <f t="shared" si="46"/>
        <v>0</v>
      </c>
      <c r="S112" s="102">
        <f>'POD Breezeway'!S112+'Express GL'!S112+'Starbucks GL-SBX Truck'!S112+'Miro''s'!S112+'Faculty Club'!S112+'Almazar '!S112+'Burger King'!S112+Bustelo!S112+Chilis!S112+Einstein!S112+Jamba!S112+'Pollo Tropical'!S112+'Subway GC'!S112+'Sushi Maki'!S112+Panda!S112+'Starbucks Mango'!S112+'Taco Bell'!S112+'Chick-fil-A'!S112+Dunkin!S112+'Misha''s'!S112+Sergios!S112+'Moes PG5'!S112+'Papa Johns'!S112+Salad!S112+'Half Moon'!S112+'Athletic Training Table'!S112+'Starbucks BBC'!S112+'Moes BBC'!S112+'Grille Works BBC'!S112+'Subway BBC'!S112+'Market Pavillion'!S112+'Chic Fil A BBC'!S112+Panera!S112+'Heritage Market'!S112</f>
        <v>0</v>
      </c>
      <c r="T112" s="103">
        <f t="shared" si="47"/>
        <v>0</v>
      </c>
      <c r="U112" s="102">
        <f>'POD Breezeway'!U112+'Express GL'!U112+'Starbucks GL-SBX Truck'!U112+'Miro''s'!U112+'Faculty Club'!U112+'Almazar '!U112+'Burger King'!U112+Bustelo!U112+Chilis!U112+Einstein!U112+Jamba!U112+'Pollo Tropical'!U112+'Subway GC'!U112+'Sushi Maki'!U112+Panda!U112+'Starbucks Mango'!U112+'Taco Bell'!U112+'Chick-fil-A'!U112+Dunkin!U112+'Misha''s'!U112+Sergios!U112+'Moes PG5'!U112+'Papa Johns'!U112+Salad!U112+'Half Moon'!U112+'Athletic Training Table'!U112+'Starbucks BBC'!U112+'Moes BBC'!U112+'Grille Works BBC'!U112+'Subway BBC'!U112+'Market Pavillion'!U112+'Chic Fil A BBC'!U112+Panera!U112+'Heritage Market'!U112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02">
        <f>'POD Breezeway'!C113+'Express GL'!C113+'Starbucks GL-SBX Truck'!C113+'Miro''s'!C113+'Faculty Club'!C113+'Almazar '!C113+'Burger King'!C113+Bustelo!C113+Chilis!C113+Einstein!C113+Jamba!C113+'Pollo Tropical'!C113+'Subway GC'!C113+'Sushi Maki'!C113+Panda!C113+'Starbucks Mango'!C113+'Taco Bell'!C113+'Chick-fil-A'!C113+Dunkin!C113+'Misha''s'!C113+Sergios!C113+'Moes PG5'!C113+'Papa Johns'!C113+Salad!C113+'Half Moon'!C113+'Athletic Training Table'!C113+'Starbucks BBC'!C113+'Moes BBC'!C113+'Grille Works BBC'!C113+'Subway BBC'!C113+'Market Pavillion'!C113+'Chic Fil A BBC'!C113+Panera!C113+'Heritage Market'!C113</f>
        <v>0</v>
      </c>
      <c r="D113" s="103">
        <f t="shared" si="39"/>
        <v>0</v>
      </c>
      <c r="E113" s="102">
        <f>'POD Breezeway'!E113+'Express GL'!E113+'Starbucks GL-SBX Truck'!E113+'Miro''s'!E113+'Faculty Club'!E113+'Almazar '!E113+'Burger King'!E113+Bustelo!E113+Chilis!E113+Einstein!E113+Jamba!E113+'Pollo Tropical'!E113+'Subway GC'!E113+'Sushi Maki'!E113+Panda!E113+'Starbucks Mango'!E113+'Taco Bell'!E113+'Chick-fil-A'!E113+Dunkin!E113+'Misha''s'!E113+Sergios!E113+'Moes PG5'!E113+'Papa Johns'!E113+Salad!E113+'Half Moon'!E113+'Athletic Training Table'!E113+'Starbucks BBC'!E113+'Moes BBC'!E113+'Grille Works BBC'!E113+'Subway BBC'!E113+'Market Pavillion'!E113+'Chic Fil A BBC'!E113+Panera!E113+'Heritage Market'!E113</f>
        <v>0</v>
      </c>
      <c r="F113" s="103">
        <f t="shared" si="40"/>
        <v>0</v>
      </c>
      <c r="G113" s="102">
        <f>'POD Breezeway'!G113+'Express GL'!G113+'Starbucks GL-SBX Truck'!G113+'Miro''s'!G113+'Faculty Club'!G113+'Almazar '!G113+'Burger King'!G113+Bustelo!G113+Chilis!G113+Einstein!G113+Jamba!G113+'Pollo Tropical'!G113+'Subway GC'!G113+'Sushi Maki'!G113+Panda!G113+'Starbucks Mango'!G113+'Taco Bell'!G113+'Chick-fil-A'!G113+Dunkin!G113+'Misha''s'!G113+Sergios!G113+'Moes PG5'!G113+'Papa Johns'!G113+Salad!G113+'Half Moon'!G113+'Athletic Training Table'!G113+'Starbucks BBC'!G113+'Moes BBC'!G113+'Grille Works BBC'!G113+'Subway BBC'!G113+'Market Pavillion'!G113+'Chic Fil A BBC'!G113+Panera!G113+'Heritage Market'!G113</f>
        <v>0</v>
      </c>
      <c r="H113" s="103">
        <f t="shared" si="41"/>
        <v>0</v>
      </c>
      <c r="I113" s="102">
        <f>'POD Breezeway'!I113+'Express GL'!I113+'Starbucks GL-SBX Truck'!I113+'Miro''s'!I113+'Faculty Club'!I113+'Almazar '!I113+'Burger King'!I113+Bustelo!I113+Chilis!I113+Einstein!I113+Jamba!I113+'Pollo Tropical'!I113+'Subway GC'!I113+'Sushi Maki'!I113+Panda!I113+'Starbucks Mango'!I113+'Taco Bell'!I113+'Chick-fil-A'!I113+Dunkin!I113+'Misha''s'!I113+Sergios!I113+'Moes PG5'!I113+'Papa Johns'!I113+Salad!I113+'Half Moon'!I113+'Athletic Training Table'!I113+'Starbucks BBC'!I113+'Moes BBC'!I113+'Grille Works BBC'!I113+'Subway BBC'!I113+'Market Pavillion'!I113+'Chic Fil A BBC'!I113+Panera!I113+'Heritage Market'!I113</f>
        <v>0</v>
      </c>
      <c r="J113" s="103">
        <f t="shared" si="42"/>
        <v>0</v>
      </c>
      <c r="K113" s="102">
        <f>'POD Breezeway'!K113+'Express GL'!K113+'Starbucks GL-SBX Truck'!K113+'Miro''s'!K113+'Faculty Club'!K113+'Almazar '!K113+'Burger King'!K113+Bustelo!K113+Chilis!K113+Einstein!K113+Jamba!K113+'Pollo Tropical'!K113+'Subway GC'!K113+'Sushi Maki'!K113+Panda!K113+'Starbucks Mango'!K113+'Taco Bell'!K113+'Chick-fil-A'!K113+Dunkin!K113+'Misha''s'!K113+Sergios!K113+'Moes PG5'!K113+'Papa Johns'!K113+Salad!K113+'Half Moon'!K113+'Athletic Training Table'!K113+'Starbucks BBC'!K113+'Moes BBC'!K113+'Grille Works BBC'!K113+'Subway BBC'!K113+'Market Pavillion'!K113+'Chic Fil A BBC'!K113+Panera!K113+'Heritage Market'!K113</f>
        <v>0</v>
      </c>
      <c r="L113" s="103">
        <f t="shared" si="43"/>
        <v>0</v>
      </c>
      <c r="M113" s="102">
        <f>'POD Breezeway'!M113+'Express GL'!M113+'Starbucks GL-SBX Truck'!M113+'Miro''s'!M113+'Faculty Club'!M113+'Almazar '!M113+'Burger King'!M113+Bustelo!M113+Chilis!M113+Einstein!M113+Jamba!M113+'Pollo Tropical'!M113+'Subway GC'!M113+'Sushi Maki'!M113+Panda!M113+'Starbucks Mango'!M113+'Taco Bell'!M113+'Chick-fil-A'!M113+Dunkin!M113+'Misha''s'!M113+Sergios!M113+'Moes PG5'!M113+'Papa Johns'!M113+Salad!M113+'Half Moon'!M113+'Athletic Training Table'!M113+'Starbucks BBC'!M113+'Moes BBC'!M113+'Grille Works BBC'!M113+'Subway BBC'!M113+'Market Pavillion'!M113+'Chic Fil A BBC'!M113+Panera!M113+'Heritage Market'!M113</f>
        <v>0</v>
      </c>
      <c r="N113" s="103">
        <f t="shared" si="44"/>
        <v>0</v>
      </c>
      <c r="O113" s="102">
        <f>'POD Breezeway'!O113+'Express GL'!O113+'Starbucks GL-SBX Truck'!O113+'Miro''s'!O113+'Faculty Club'!O113+'Almazar '!O113+'Burger King'!O113+Bustelo!O113+Chilis!O113+Einstein!O113+Jamba!O113+'Pollo Tropical'!O113+'Subway GC'!O113+'Sushi Maki'!O113+Panda!O113+'Starbucks Mango'!O113+'Taco Bell'!O113+'Chick-fil-A'!O113+Dunkin!O113+'Misha''s'!O113+Sergios!O113+'Moes PG5'!O113+'Papa Johns'!O113+Salad!O113+'Half Moon'!O113+'Athletic Training Table'!O113+'Starbucks BBC'!O113+'Moes BBC'!O113+'Grille Works BBC'!O113+'Subway BBC'!O113+'Market Pavillion'!O113+'Chic Fil A BBC'!O113+Panera!O113+'Heritage Market'!O113</f>
        <v>0</v>
      </c>
      <c r="P113" s="103">
        <f t="shared" si="45"/>
        <v>0</v>
      </c>
      <c r="Q113" s="102">
        <f>'POD Breezeway'!Q113+'Express GL'!Q113+'Starbucks GL-SBX Truck'!Q113+'Miro''s'!Q113+'Faculty Club'!Q113+'Almazar '!Q113+'Burger King'!Q113+Bustelo!Q113+Chilis!Q113+Einstein!Q113+Jamba!Q113+'Pollo Tropical'!Q113+'Subway GC'!Q113+'Sushi Maki'!Q113+Panda!Q113+'Starbucks Mango'!Q113+'Taco Bell'!Q113+'Chick-fil-A'!Q113+Dunkin!Q113+'Misha''s'!Q113+Sergios!Q113+'Moes PG5'!Q113+'Papa Johns'!Q113+Salad!Q113+'Half Moon'!Q113+'Athletic Training Table'!Q113+'Starbucks BBC'!Q113+'Moes BBC'!Q113+'Grille Works BBC'!Q113+'Subway BBC'!Q113+'Market Pavillion'!Q113+'Chic Fil A BBC'!Q113+Panera!Q113+'Heritage Market'!Q113</f>
        <v>0</v>
      </c>
      <c r="R113" s="103">
        <f t="shared" si="46"/>
        <v>0</v>
      </c>
      <c r="S113" s="102">
        <f>'POD Breezeway'!S113+'Express GL'!S113+'Starbucks GL-SBX Truck'!S113+'Miro''s'!S113+'Faculty Club'!S113+'Almazar '!S113+'Burger King'!S113+Bustelo!S113+Chilis!S113+Einstein!S113+Jamba!S113+'Pollo Tropical'!S113+'Subway GC'!S113+'Sushi Maki'!S113+Panda!S113+'Starbucks Mango'!S113+'Taco Bell'!S113+'Chick-fil-A'!S113+Dunkin!S113+'Misha''s'!S113+Sergios!S113+'Moes PG5'!S113+'Papa Johns'!S113+Salad!S113+'Half Moon'!S113+'Athletic Training Table'!S113+'Starbucks BBC'!S113+'Moes BBC'!S113+'Grille Works BBC'!S113+'Subway BBC'!S113+'Market Pavillion'!S113+'Chic Fil A BBC'!S113+Panera!S113+'Heritage Market'!S113</f>
        <v>0</v>
      </c>
      <c r="T113" s="103">
        <f t="shared" si="47"/>
        <v>0</v>
      </c>
      <c r="U113" s="102">
        <f>'POD Breezeway'!U113+'Express GL'!U113+'Starbucks GL-SBX Truck'!U113+'Miro''s'!U113+'Faculty Club'!U113+'Almazar '!U113+'Burger King'!U113+Bustelo!U113+Chilis!U113+Einstein!U113+Jamba!U113+'Pollo Tropical'!U113+'Subway GC'!U113+'Sushi Maki'!U113+Panda!U113+'Starbucks Mango'!U113+'Taco Bell'!U113+'Chick-fil-A'!U113+Dunkin!U113+'Misha''s'!U113+Sergios!U113+'Moes PG5'!U113+'Papa Johns'!U113+Salad!U113+'Half Moon'!U113+'Athletic Training Table'!U113+'Starbucks BBC'!U113+'Moes BBC'!U113+'Grille Works BBC'!U113+'Subway BBC'!U113+'Market Pavillion'!U113+'Chic Fil A BBC'!U113+Panera!U113+'Heritage Market'!U113</f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02">
        <f>'POD Breezeway'!C114+'Express GL'!C114+'Starbucks GL-SBX Truck'!C114+'Miro''s'!C114+'Faculty Club'!C114+'Almazar '!C114+'Burger King'!C114+Bustelo!C114+Chilis!C114+Einstein!C114+Jamba!C114+'Pollo Tropical'!C114+'Subway GC'!C114+'Sushi Maki'!C114+Panda!C114+'Starbucks Mango'!C114+'Taco Bell'!C114+'Chick-fil-A'!C114+Dunkin!C114+'Misha''s'!C114+Sergios!C114+'Moes PG5'!C114+'Papa Johns'!C114+Salad!C114+'Half Moon'!C114+'Athletic Training Table'!C114+'Starbucks BBC'!C114+'Moes BBC'!C114+'Grille Works BBC'!C114+'Subway BBC'!C114+'Market Pavillion'!C114+'Chic Fil A BBC'!C114+Panera!C114+'Heritage Market'!C114</f>
        <v>0</v>
      </c>
      <c r="D114" s="103">
        <f t="shared" si="39"/>
        <v>0</v>
      </c>
      <c r="E114" s="102">
        <f>'POD Breezeway'!E114+'Express GL'!E114+'Starbucks GL-SBX Truck'!E114+'Miro''s'!E114+'Faculty Club'!E114+'Almazar '!E114+'Burger King'!E114+Bustelo!E114+Chilis!E114+Einstein!E114+Jamba!E114+'Pollo Tropical'!E114+'Subway GC'!E114+'Sushi Maki'!E114+Panda!E114+'Starbucks Mango'!E114+'Taco Bell'!E114+'Chick-fil-A'!E114+Dunkin!E114+'Misha''s'!E114+Sergios!E114+'Moes PG5'!E114+'Papa Johns'!E114+Salad!E114+'Half Moon'!E114+'Athletic Training Table'!E114+'Starbucks BBC'!E114+'Moes BBC'!E114+'Grille Works BBC'!E114+'Subway BBC'!E114+'Market Pavillion'!E114+'Chic Fil A BBC'!E114+Panera!E114+'Heritage Market'!E114</f>
        <v>0</v>
      </c>
      <c r="F114" s="103">
        <f t="shared" si="40"/>
        <v>0</v>
      </c>
      <c r="G114" s="102">
        <f>'POD Breezeway'!G114+'Express GL'!G114+'Starbucks GL-SBX Truck'!G114+'Miro''s'!G114+'Faculty Club'!G114+'Almazar '!G114+'Burger King'!G114+Bustelo!G114+Chilis!G114+Einstein!G114+Jamba!G114+'Pollo Tropical'!G114+'Subway GC'!G114+'Sushi Maki'!G114+Panda!G114+'Starbucks Mango'!G114+'Taco Bell'!G114+'Chick-fil-A'!G114+Dunkin!G114+'Misha''s'!G114+Sergios!G114+'Moes PG5'!G114+'Papa Johns'!G114+Salad!G114+'Half Moon'!G114+'Athletic Training Table'!G114+'Starbucks BBC'!G114+'Moes BBC'!G114+'Grille Works BBC'!G114+'Subway BBC'!G114+'Market Pavillion'!G114+'Chic Fil A BBC'!G114+Panera!G114+'Heritage Market'!G114</f>
        <v>0</v>
      </c>
      <c r="H114" s="103">
        <f t="shared" si="41"/>
        <v>0</v>
      </c>
      <c r="I114" s="102">
        <f>'POD Breezeway'!I114+'Express GL'!I114+'Starbucks GL-SBX Truck'!I114+'Miro''s'!I114+'Faculty Club'!I114+'Almazar '!I114+'Burger King'!I114+Bustelo!I114+Chilis!I114+Einstein!I114+Jamba!I114+'Pollo Tropical'!I114+'Subway GC'!I114+'Sushi Maki'!I114+Panda!I114+'Starbucks Mango'!I114+'Taco Bell'!I114+'Chick-fil-A'!I114+Dunkin!I114+'Misha''s'!I114+Sergios!I114+'Moes PG5'!I114+'Papa Johns'!I114+Salad!I114+'Half Moon'!I114+'Athletic Training Table'!I114+'Starbucks BBC'!I114+'Moes BBC'!I114+'Grille Works BBC'!I114+'Subway BBC'!I114+'Market Pavillion'!I114+'Chic Fil A BBC'!I114+Panera!I114+'Heritage Market'!I114</f>
        <v>0</v>
      </c>
      <c r="J114" s="103">
        <f t="shared" si="42"/>
        <v>0</v>
      </c>
      <c r="K114" s="102">
        <f>'POD Breezeway'!K114+'Express GL'!K114+'Starbucks GL-SBX Truck'!K114+'Miro''s'!K114+'Faculty Club'!K114+'Almazar '!K114+'Burger King'!K114+Bustelo!K114+Chilis!K114+Einstein!K114+Jamba!K114+'Pollo Tropical'!K114+'Subway GC'!K114+'Sushi Maki'!K114+Panda!K114+'Starbucks Mango'!K114+'Taco Bell'!K114+'Chick-fil-A'!K114+Dunkin!K114+'Misha''s'!K114+Sergios!K114+'Moes PG5'!K114+'Papa Johns'!K114+Salad!K114+'Half Moon'!K114+'Athletic Training Table'!K114+'Starbucks BBC'!K114+'Moes BBC'!K114+'Grille Works BBC'!K114+'Subway BBC'!K114+'Market Pavillion'!K114+'Chic Fil A BBC'!K114+Panera!K114+'Heritage Market'!K114</f>
        <v>0</v>
      </c>
      <c r="L114" s="103">
        <f t="shared" si="43"/>
        <v>0</v>
      </c>
      <c r="M114" s="102">
        <f>'POD Breezeway'!M114+'Express GL'!M114+'Starbucks GL-SBX Truck'!M114+'Miro''s'!M114+'Faculty Club'!M114+'Almazar '!M114+'Burger King'!M114+Bustelo!M114+Chilis!M114+Einstein!M114+Jamba!M114+'Pollo Tropical'!M114+'Subway GC'!M114+'Sushi Maki'!M114+Panda!M114+'Starbucks Mango'!M114+'Taco Bell'!M114+'Chick-fil-A'!M114+Dunkin!M114+'Misha''s'!M114+Sergios!M114+'Moes PG5'!M114+'Papa Johns'!M114+Salad!M114+'Half Moon'!M114+'Athletic Training Table'!M114+'Starbucks BBC'!M114+'Moes BBC'!M114+'Grille Works BBC'!M114+'Subway BBC'!M114+'Market Pavillion'!M114+'Chic Fil A BBC'!M114+Panera!M114+'Heritage Market'!M114</f>
        <v>0</v>
      </c>
      <c r="N114" s="103">
        <f t="shared" si="44"/>
        <v>0</v>
      </c>
      <c r="O114" s="102">
        <f>'POD Breezeway'!O114+'Express GL'!O114+'Starbucks GL-SBX Truck'!O114+'Miro''s'!O114+'Faculty Club'!O114+'Almazar '!O114+'Burger King'!O114+Bustelo!O114+Chilis!O114+Einstein!O114+Jamba!O114+'Pollo Tropical'!O114+'Subway GC'!O114+'Sushi Maki'!O114+Panda!O114+'Starbucks Mango'!O114+'Taco Bell'!O114+'Chick-fil-A'!O114+Dunkin!O114+'Misha''s'!O114+Sergios!O114+'Moes PG5'!O114+'Papa Johns'!O114+Salad!O114+'Half Moon'!O114+'Athletic Training Table'!O114+'Starbucks BBC'!O114+'Moes BBC'!O114+'Grille Works BBC'!O114+'Subway BBC'!O114+'Market Pavillion'!O114+'Chic Fil A BBC'!O114+Panera!O114+'Heritage Market'!O114</f>
        <v>0</v>
      </c>
      <c r="P114" s="103">
        <f t="shared" si="45"/>
        <v>0</v>
      </c>
      <c r="Q114" s="102">
        <f>'POD Breezeway'!Q114+'Express GL'!Q114+'Starbucks GL-SBX Truck'!Q114+'Miro''s'!Q114+'Faculty Club'!Q114+'Almazar '!Q114+'Burger King'!Q114+Bustelo!Q114+Chilis!Q114+Einstein!Q114+Jamba!Q114+'Pollo Tropical'!Q114+'Subway GC'!Q114+'Sushi Maki'!Q114+Panda!Q114+'Starbucks Mango'!Q114+'Taco Bell'!Q114+'Chick-fil-A'!Q114+Dunkin!Q114+'Misha''s'!Q114+Sergios!Q114+'Moes PG5'!Q114+'Papa Johns'!Q114+Salad!Q114+'Half Moon'!Q114+'Athletic Training Table'!Q114+'Starbucks BBC'!Q114+'Moes BBC'!Q114+'Grille Works BBC'!Q114+'Subway BBC'!Q114+'Market Pavillion'!Q114+'Chic Fil A BBC'!Q114+Panera!Q114+'Heritage Market'!Q114</f>
        <v>0</v>
      </c>
      <c r="R114" s="103">
        <f t="shared" si="46"/>
        <v>0</v>
      </c>
      <c r="S114" s="102">
        <f>'POD Breezeway'!S114+'Express GL'!S114+'Starbucks GL-SBX Truck'!S114+'Miro''s'!S114+'Faculty Club'!S114+'Almazar '!S114+'Burger King'!S114+Bustelo!S114+Chilis!S114+Einstein!S114+Jamba!S114+'Pollo Tropical'!S114+'Subway GC'!S114+'Sushi Maki'!S114+Panda!S114+'Starbucks Mango'!S114+'Taco Bell'!S114+'Chick-fil-A'!S114+Dunkin!S114+'Misha''s'!S114+Sergios!S114+'Moes PG5'!S114+'Papa Johns'!S114+Salad!S114+'Half Moon'!S114+'Athletic Training Table'!S114+'Starbucks BBC'!S114+'Moes BBC'!S114+'Grille Works BBC'!S114+'Subway BBC'!S114+'Market Pavillion'!S114+'Chic Fil A BBC'!S114+Panera!S114+'Heritage Market'!S114</f>
        <v>0</v>
      </c>
      <c r="T114" s="103">
        <f t="shared" si="47"/>
        <v>0</v>
      </c>
      <c r="U114" s="102">
        <f>'POD Breezeway'!U114+'Express GL'!U114+'Starbucks GL-SBX Truck'!U114+'Miro''s'!U114+'Faculty Club'!U114+'Almazar '!U114+'Burger King'!U114+Bustelo!U114+Chilis!U114+Einstein!U114+Jamba!U114+'Pollo Tropical'!U114+'Subway GC'!U114+'Sushi Maki'!U114+Panda!U114+'Starbucks Mango'!U114+'Taco Bell'!U114+'Chick-fil-A'!U114+Dunkin!U114+'Misha''s'!U114+Sergios!U114+'Moes PG5'!U114+'Papa Johns'!U114+Salad!U114+'Half Moon'!U114+'Athletic Training Table'!U114+'Starbucks BBC'!U114+'Moes BBC'!U114+'Grille Works BBC'!U114+'Subway BBC'!U114+'Market Pavillion'!U114+'Chic Fil A BBC'!U114+Panera!U114+'Heritage Market'!U114</f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02">
        <f>'POD Breezeway'!C115+'Express GL'!C115+'Starbucks GL-SBX Truck'!C115+'Miro''s'!C115+'Faculty Club'!C115+'Almazar '!C115+'Burger King'!C115+Bustelo!C115+Chilis!C115+Einstein!C115+Jamba!C115+'Pollo Tropical'!C115+'Subway GC'!C115+'Sushi Maki'!C115+Panda!C115+'Starbucks Mango'!C115+'Taco Bell'!C115+'Chick-fil-A'!C115+Dunkin!C115+'Misha''s'!C115+Sergios!C115+'Moes PG5'!C115+'Papa Johns'!C115+Salad!C115+'Half Moon'!C115+'Athletic Training Table'!C115+'Starbucks BBC'!C115+'Moes BBC'!C115+'Grille Works BBC'!C115+'Subway BBC'!C115+'Market Pavillion'!C115+'Chic Fil A BBC'!C115+Panera!C115+'Heritage Market'!C115</f>
        <v>0</v>
      </c>
      <c r="D115" s="103">
        <f t="shared" si="39"/>
        <v>0</v>
      </c>
      <c r="E115" s="102">
        <f>'POD Breezeway'!E115+'Express GL'!E115+'Starbucks GL-SBX Truck'!E115+'Miro''s'!E115+'Faculty Club'!E115+'Almazar '!E115+'Burger King'!E115+Bustelo!E115+Chilis!E115+Einstein!E115+Jamba!E115+'Pollo Tropical'!E115+'Subway GC'!E115+'Sushi Maki'!E115+Panda!E115+'Starbucks Mango'!E115+'Taco Bell'!E115+'Chick-fil-A'!E115+Dunkin!E115+'Misha''s'!E115+Sergios!E115+'Moes PG5'!E115+'Papa Johns'!E115+Salad!E115+'Half Moon'!E115+'Athletic Training Table'!E115+'Starbucks BBC'!E115+'Moes BBC'!E115+'Grille Works BBC'!E115+'Subway BBC'!E115+'Market Pavillion'!E115+'Chic Fil A BBC'!E115+Panera!E115+'Heritage Market'!E115</f>
        <v>0</v>
      </c>
      <c r="F115" s="103">
        <f t="shared" si="40"/>
        <v>0</v>
      </c>
      <c r="G115" s="102">
        <f>'POD Breezeway'!G115+'Express GL'!G115+'Starbucks GL-SBX Truck'!G115+'Miro''s'!G115+'Faculty Club'!G115+'Almazar '!G115+'Burger King'!G115+Bustelo!G115+Chilis!G115+Einstein!G115+Jamba!G115+'Pollo Tropical'!G115+'Subway GC'!G115+'Sushi Maki'!G115+Panda!G115+'Starbucks Mango'!G115+'Taco Bell'!G115+'Chick-fil-A'!G115+Dunkin!G115+'Misha''s'!G115+Sergios!G115+'Moes PG5'!G115+'Papa Johns'!G115+Salad!G115+'Half Moon'!G115+'Athletic Training Table'!G115+'Starbucks BBC'!G115+'Moes BBC'!G115+'Grille Works BBC'!G115+'Subway BBC'!G115+'Market Pavillion'!G115+'Chic Fil A BBC'!G115+Panera!G115+'Heritage Market'!G115</f>
        <v>0</v>
      </c>
      <c r="H115" s="103">
        <f t="shared" si="41"/>
        <v>0</v>
      </c>
      <c r="I115" s="102">
        <f>'POD Breezeway'!I115+'Express GL'!I115+'Starbucks GL-SBX Truck'!I115+'Miro''s'!I115+'Faculty Club'!I115+'Almazar '!I115+'Burger King'!I115+Bustelo!I115+Chilis!I115+Einstein!I115+Jamba!I115+'Pollo Tropical'!I115+'Subway GC'!I115+'Sushi Maki'!I115+Panda!I115+'Starbucks Mango'!I115+'Taco Bell'!I115+'Chick-fil-A'!I115+Dunkin!I115+'Misha''s'!I115+Sergios!I115+'Moes PG5'!I115+'Papa Johns'!I115+Salad!I115+'Half Moon'!I115+'Athletic Training Table'!I115+'Starbucks BBC'!I115+'Moes BBC'!I115+'Grille Works BBC'!I115+'Subway BBC'!I115+'Market Pavillion'!I115+'Chic Fil A BBC'!I115+Panera!I115+'Heritage Market'!I115</f>
        <v>0</v>
      </c>
      <c r="J115" s="103">
        <f t="shared" si="42"/>
        <v>0</v>
      </c>
      <c r="K115" s="102">
        <f>'POD Breezeway'!K115+'Express GL'!K115+'Starbucks GL-SBX Truck'!K115+'Miro''s'!K115+'Faculty Club'!K115+'Almazar '!K115+'Burger King'!K115+Bustelo!K115+Chilis!K115+Einstein!K115+Jamba!K115+'Pollo Tropical'!K115+'Subway GC'!K115+'Sushi Maki'!K115+Panda!K115+'Starbucks Mango'!K115+'Taco Bell'!K115+'Chick-fil-A'!K115+Dunkin!K115+'Misha''s'!K115+Sergios!K115+'Moes PG5'!K115+'Papa Johns'!K115+Salad!K115+'Half Moon'!K115+'Athletic Training Table'!K115+'Starbucks BBC'!K115+'Moes BBC'!K115+'Grille Works BBC'!K115+'Subway BBC'!K115+'Market Pavillion'!K115+'Chic Fil A BBC'!K115+Panera!K115+'Heritage Market'!K115</f>
        <v>0</v>
      </c>
      <c r="L115" s="103">
        <f t="shared" si="43"/>
        <v>0</v>
      </c>
      <c r="M115" s="102">
        <f>'POD Breezeway'!M115+'Express GL'!M115+'Starbucks GL-SBX Truck'!M115+'Miro''s'!M115+'Faculty Club'!M115+'Almazar '!M115+'Burger King'!M115+Bustelo!M115+Chilis!M115+Einstein!M115+Jamba!M115+'Pollo Tropical'!M115+'Subway GC'!M115+'Sushi Maki'!M115+Panda!M115+'Starbucks Mango'!M115+'Taco Bell'!M115+'Chick-fil-A'!M115+Dunkin!M115+'Misha''s'!M115+Sergios!M115+'Moes PG5'!M115+'Papa Johns'!M115+Salad!M115+'Half Moon'!M115+'Athletic Training Table'!M115+'Starbucks BBC'!M115+'Moes BBC'!M115+'Grille Works BBC'!M115+'Subway BBC'!M115+'Market Pavillion'!M115+'Chic Fil A BBC'!M115+Panera!M115+'Heritage Market'!M115</f>
        <v>0</v>
      </c>
      <c r="N115" s="103">
        <f t="shared" si="44"/>
        <v>0</v>
      </c>
      <c r="O115" s="102">
        <f>'POD Breezeway'!O115+'Express GL'!O115+'Starbucks GL-SBX Truck'!O115+'Miro''s'!O115+'Faculty Club'!O115+'Almazar '!O115+'Burger King'!O115+Bustelo!O115+Chilis!O115+Einstein!O115+Jamba!O115+'Pollo Tropical'!O115+'Subway GC'!O115+'Sushi Maki'!O115+Panda!O115+'Starbucks Mango'!O115+'Taco Bell'!O115+'Chick-fil-A'!O115+Dunkin!O115+'Misha''s'!O115+Sergios!O115+'Moes PG5'!O115+'Papa Johns'!O115+Salad!O115+'Half Moon'!O115+'Athletic Training Table'!O115+'Starbucks BBC'!O115+'Moes BBC'!O115+'Grille Works BBC'!O115+'Subway BBC'!O115+'Market Pavillion'!O115+'Chic Fil A BBC'!O115+Panera!O115+'Heritage Market'!O115</f>
        <v>0</v>
      </c>
      <c r="P115" s="103">
        <f t="shared" si="45"/>
        <v>0</v>
      </c>
      <c r="Q115" s="102">
        <f>'POD Breezeway'!Q115+'Express GL'!Q115+'Starbucks GL-SBX Truck'!Q115+'Miro''s'!Q115+'Faculty Club'!Q115+'Almazar '!Q115+'Burger King'!Q115+Bustelo!Q115+Chilis!Q115+Einstein!Q115+Jamba!Q115+'Pollo Tropical'!Q115+'Subway GC'!Q115+'Sushi Maki'!Q115+Panda!Q115+'Starbucks Mango'!Q115+'Taco Bell'!Q115+'Chick-fil-A'!Q115+Dunkin!Q115+'Misha''s'!Q115+Sergios!Q115+'Moes PG5'!Q115+'Papa Johns'!Q115+Salad!Q115+'Half Moon'!Q115+'Athletic Training Table'!Q115+'Starbucks BBC'!Q115+'Moes BBC'!Q115+'Grille Works BBC'!Q115+'Subway BBC'!Q115+'Market Pavillion'!Q115+'Chic Fil A BBC'!Q115+Panera!Q115+'Heritage Market'!Q115</f>
        <v>0</v>
      </c>
      <c r="R115" s="103">
        <f t="shared" si="46"/>
        <v>0</v>
      </c>
      <c r="S115" s="102">
        <f>'POD Breezeway'!S115+'Express GL'!S115+'Starbucks GL-SBX Truck'!S115+'Miro''s'!S115+'Faculty Club'!S115+'Almazar '!S115+'Burger King'!S115+Bustelo!S115+Chilis!S115+Einstein!S115+Jamba!S115+'Pollo Tropical'!S115+'Subway GC'!S115+'Sushi Maki'!S115+Panda!S115+'Starbucks Mango'!S115+'Taco Bell'!S115+'Chick-fil-A'!S115+Dunkin!S115+'Misha''s'!S115+Sergios!S115+'Moes PG5'!S115+'Papa Johns'!S115+Salad!S115+'Half Moon'!S115+'Athletic Training Table'!S115+'Starbucks BBC'!S115+'Moes BBC'!S115+'Grille Works BBC'!S115+'Subway BBC'!S115+'Market Pavillion'!S115+'Chic Fil A BBC'!S115+Panera!S115+'Heritage Market'!S115</f>
        <v>0</v>
      </c>
      <c r="T115" s="103">
        <f t="shared" si="47"/>
        <v>0</v>
      </c>
      <c r="U115" s="102">
        <f>'POD Breezeway'!U115+'Express GL'!U115+'Starbucks GL-SBX Truck'!U115+'Miro''s'!U115+'Faculty Club'!U115+'Almazar '!U115+'Burger King'!U115+Bustelo!U115+Chilis!U115+Einstein!U115+Jamba!U115+'Pollo Tropical'!U115+'Subway GC'!U115+'Sushi Maki'!U115+Panda!U115+'Starbucks Mango'!U115+'Taco Bell'!U115+'Chick-fil-A'!U115+Dunkin!U115+'Misha''s'!U115+Sergios!U115+'Moes PG5'!U115+'Papa Johns'!U115+Salad!U115+'Half Moon'!U115+'Athletic Training Table'!U115+'Starbucks BBC'!U115+'Moes BBC'!U115+'Grille Works BBC'!U115+'Subway BBC'!U115+'Market Pavillion'!U115+'Chic Fil A BBC'!U115+Panera!U115+'Heritage Market'!U115</f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912498.83721560007</v>
      </c>
      <c r="D116" s="106">
        <f t="shared" si="39"/>
        <v>5.7338297805454519E-2</v>
      </c>
      <c r="E116" s="108">
        <f>SUM(E111:E115)</f>
        <v>1181198.6700000002</v>
      </c>
      <c r="F116" s="106">
        <f t="shared" si="40"/>
        <v>6.1060955982403763E-2</v>
      </c>
      <c r="G116" s="108">
        <f>SUM(G111:G115)</f>
        <v>1285049.3674000001</v>
      </c>
      <c r="H116" s="106">
        <f t="shared" si="41"/>
        <v>6.295413798612455E-2</v>
      </c>
      <c r="I116" s="108">
        <f>SUM(I111:I115)</f>
        <v>1304831.2372740002</v>
      </c>
      <c r="J116" s="106">
        <f t="shared" si="42"/>
        <v>6.2983640206121752E-2</v>
      </c>
      <c r="K116" s="108">
        <f>SUM(K111:K115)</f>
        <v>1324859.5933707401</v>
      </c>
      <c r="L116" s="106">
        <f t="shared" si="43"/>
        <v>6.3107089820821499E-2</v>
      </c>
      <c r="M116" s="108">
        <f>SUM(M111:M115)</f>
        <v>1345341.5919029275</v>
      </c>
      <c r="N116" s="106">
        <f t="shared" si="44"/>
        <v>6.3041460656944187E-2</v>
      </c>
      <c r="O116" s="108">
        <f>SUM(O111:O115)</f>
        <v>1366084.5530124065</v>
      </c>
      <c r="P116" s="106">
        <f t="shared" si="45"/>
        <v>6.306984861351253E-2</v>
      </c>
      <c r="Q116" s="108">
        <f>SUM(Q111:Q115)</f>
        <v>1387295.9648129891</v>
      </c>
      <c r="R116" s="106">
        <f t="shared" si="46"/>
        <v>6.3100171437605837E-2</v>
      </c>
      <c r="S116" s="108">
        <f>SUM(S111:S115)</f>
        <v>1408883.4875384725</v>
      </c>
      <c r="T116" s="106">
        <f t="shared" si="47"/>
        <v>6.3130704982891431E-2</v>
      </c>
      <c r="U116" s="108">
        <f>SUM(U111:U115)</f>
        <v>1430854.9577986887</v>
      </c>
      <c r="V116" s="106">
        <f t="shared" si="48"/>
        <v>6.3161456955870818E-2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126"/>
  <sheetViews>
    <sheetView zoomScale="70" zoomScaleNormal="70" workbookViewId="0">
      <selection activeCell="X29" sqref="X29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Catering Services (MMC)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151" t="s">
        <v>237</v>
      </c>
      <c r="B19" s="50"/>
      <c r="C19" s="102"/>
      <c r="D19" s="103">
        <f>IFERROR(C19/C$28,0)</f>
        <v>0</v>
      </c>
      <c r="E19" s="102"/>
      <c r="F19" s="103">
        <f>IFERROR(E19/E$28,0)</f>
        <v>0</v>
      </c>
      <c r="G19" s="102"/>
      <c r="H19" s="103">
        <f>IFERROR(G19/G$28,0)</f>
        <v>0</v>
      </c>
      <c r="I19" s="102"/>
      <c r="J19" s="103">
        <f>IFERROR(I19/I$28,0)</f>
        <v>0</v>
      </c>
      <c r="K19" s="102"/>
      <c r="L19" s="103">
        <f>IFERROR(K19/K$28,0)</f>
        <v>0</v>
      </c>
      <c r="M19" s="102"/>
      <c r="N19" s="103">
        <f>IFERROR(M19/M$28,0)</f>
        <v>0</v>
      </c>
      <c r="O19" s="102"/>
      <c r="P19" s="103">
        <f>IFERROR(O19/O$28,0)</f>
        <v>0</v>
      </c>
      <c r="Q19" s="102"/>
      <c r="R19" s="103">
        <f>IFERROR(Q19/Q$28,0)</f>
        <v>0</v>
      </c>
      <c r="S19" s="102"/>
      <c r="T19" s="103">
        <f>IFERROR(S19/S$28,0)</f>
        <v>0</v>
      </c>
      <c r="U19" s="102"/>
      <c r="V19" s="103">
        <f>IFERROR(U19/U$28,0)</f>
        <v>0</v>
      </c>
    </row>
    <row r="20" spans="1:22" ht="12.75" customHeight="1" x14ac:dyDescent="0.3">
      <c r="A20" s="151" t="s">
        <v>238</v>
      </c>
      <c r="B20" s="50"/>
      <c r="C20" s="102"/>
      <c r="D20" s="103">
        <f>IFERROR(C20/C$28,0)</f>
        <v>0</v>
      </c>
      <c r="E20" s="102"/>
      <c r="F20" s="103">
        <f>IFERROR(E20/E$28,0)</f>
        <v>0</v>
      </c>
      <c r="G20" s="102"/>
      <c r="H20" s="103">
        <f>IFERROR(G20/G$28,0)</f>
        <v>0</v>
      </c>
      <c r="I20" s="102"/>
      <c r="J20" s="103">
        <f>IFERROR(I20/I$28,0)</f>
        <v>0</v>
      </c>
      <c r="K20" s="102"/>
      <c r="L20" s="103">
        <f>IFERROR(K20/K$28,0)</f>
        <v>0</v>
      </c>
      <c r="M20" s="102"/>
      <c r="N20" s="103">
        <f>IFERROR(M20/M$28,0)</f>
        <v>0</v>
      </c>
      <c r="O20" s="102"/>
      <c r="P20" s="103">
        <f>IFERROR(O20/O$28,0)</f>
        <v>0</v>
      </c>
      <c r="Q20" s="102"/>
      <c r="R20" s="103">
        <f>IFERROR(Q20/Q$28,0)</f>
        <v>0</v>
      </c>
      <c r="S20" s="102"/>
      <c r="T20" s="103">
        <f>IFERROR(S20/S$28,0)</f>
        <v>0</v>
      </c>
      <c r="U20" s="102"/>
      <c r="V20" s="103">
        <f>IFERROR(U20/U$28,0)</f>
        <v>0</v>
      </c>
    </row>
    <row r="21" spans="1:22" ht="12.75" customHeight="1" x14ac:dyDescent="0.3">
      <c r="A21" s="151" t="s">
        <v>235</v>
      </c>
      <c r="B21" s="50"/>
      <c r="C21" s="102"/>
      <c r="D21" s="103">
        <f>IFERROR(C21/C$28,0)</f>
        <v>0</v>
      </c>
      <c r="E21" s="102"/>
      <c r="F21" s="103">
        <f>IFERROR(E21/E$28,0)</f>
        <v>0</v>
      </c>
      <c r="G21" s="102"/>
      <c r="H21" s="103">
        <f>IFERROR(G21/G$28,0)</f>
        <v>0</v>
      </c>
      <c r="I21" s="102"/>
      <c r="J21" s="103">
        <f>IFERROR(I21/I$28,0)</f>
        <v>0</v>
      </c>
      <c r="K21" s="102"/>
      <c r="L21" s="103">
        <f>IFERROR(K21/K$28,0)</f>
        <v>0</v>
      </c>
      <c r="M21" s="102"/>
      <c r="N21" s="103">
        <f>IFERROR(M21/M$28,0)</f>
        <v>0</v>
      </c>
      <c r="O21" s="102"/>
      <c r="P21" s="103">
        <f>IFERROR(O21/O$28,0)</f>
        <v>0</v>
      </c>
      <c r="Q21" s="102"/>
      <c r="R21" s="103">
        <f>IFERROR(Q21/Q$28,0)</f>
        <v>0</v>
      </c>
      <c r="S21" s="102"/>
      <c r="T21" s="103">
        <f>IFERROR(S21/S$28,0)</f>
        <v>0</v>
      </c>
      <c r="U21" s="102"/>
      <c r="V21" s="103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</row>
    <row r="25" spans="1:22" ht="12.75" customHeight="1" x14ac:dyDescent="0.3">
      <c r="A25" s="38" t="s">
        <v>242</v>
      </c>
      <c r="B25" s="50"/>
      <c r="C25" s="136">
        <v>952870</v>
      </c>
      <c r="D25" s="103">
        <f t="shared" si="0"/>
        <v>1</v>
      </c>
      <c r="E25" s="136">
        <v>971927.4</v>
      </c>
      <c r="F25" s="103">
        <f t="shared" si="1"/>
        <v>1</v>
      </c>
      <c r="G25" s="136">
        <v>991365.94800000009</v>
      </c>
      <c r="H25" s="103">
        <f t="shared" si="2"/>
        <v>1</v>
      </c>
      <c r="I25" s="136">
        <v>1011193.2669600002</v>
      </c>
      <c r="J25" s="103">
        <f t="shared" si="3"/>
        <v>1</v>
      </c>
      <c r="K25" s="136">
        <v>1031417.1322992002</v>
      </c>
      <c r="L25" s="103">
        <f t="shared" si="4"/>
        <v>1</v>
      </c>
      <c r="M25" s="136">
        <v>1052045.4749451841</v>
      </c>
      <c r="N25" s="103">
        <f t="shared" si="5"/>
        <v>1</v>
      </c>
      <c r="O25" s="136">
        <v>1073086.3844440877</v>
      </c>
      <c r="P25" s="103">
        <f t="shared" si="6"/>
        <v>1</v>
      </c>
      <c r="Q25" s="136">
        <v>1094548.1121329695</v>
      </c>
      <c r="R25" s="103">
        <f t="shared" si="7"/>
        <v>1</v>
      </c>
      <c r="S25" s="136">
        <v>1116439.074375629</v>
      </c>
      <c r="T25" s="103">
        <f t="shared" si="8"/>
        <v>1</v>
      </c>
      <c r="U25" s="136">
        <v>1138767.8558631416</v>
      </c>
      <c r="V25" s="103">
        <f t="shared" si="9"/>
        <v>1</v>
      </c>
    </row>
    <row r="26" spans="1:22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2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952870</v>
      </c>
      <c r="D28" s="106">
        <f t="shared" si="0"/>
        <v>1</v>
      </c>
      <c r="E28" s="105">
        <f>SUM(E19:E27)</f>
        <v>971927.4</v>
      </c>
      <c r="F28" s="106">
        <f t="shared" si="1"/>
        <v>1</v>
      </c>
      <c r="G28" s="105">
        <f>SUM(G19:G27)</f>
        <v>991365.94800000009</v>
      </c>
      <c r="H28" s="106">
        <f t="shared" si="2"/>
        <v>1</v>
      </c>
      <c r="I28" s="105">
        <f>SUM(I19:I27)</f>
        <v>1011193.2669600002</v>
      </c>
      <c r="J28" s="106">
        <f t="shared" si="3"/>
        <v>1</v>
      </c>
      <c r="K28" s="105">
        <f>SUM(K19:K27)</f>
        <v>1031417.1322992002</v>
      </c>
      <c r="L28" s="106">
        <f t="shared" si="4"/>
        <v>1</v>
      </c>
      <c r="M28" s="105">
        <f>SUM(M19:M27)</f>
        <v>1052045.4749451841</v>
      </c>
      <c r="N28" s="106">
        <f t="shared" si="5"/>
        <v>1</v>
      </c>
      <c r="O28" s="105">
        <f>SUM(O19:O27)</f>
        <v>1073086.3844440877</v>
      </c>
      <c r="P28" s="106">
        <f t="shared" si="6"/>
        <v>1</v>
      </c>
      <c r="Q28" s="105">
        <f>SUM(Q19:Q27)</f>
        <v>1094548.1121329695</v>
      </c>
      <c r="R28" s="106">
        <f t="shared" si="7"/>
        <v>1</v>
      </c>
      <c r="S28" s="105">
        <f>SUM(S19:S27)</f>
        <v>1116439.074375629</v>
      </c>
      <c r="T28" s="106">
        <f t="shared" si="8"/>
        <v>1</v>
      </c>
      <c r="U28" s="105">
        <f>SUM(U19:U27)</f>
        <v>1138767.8558631416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3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216">
        <v>323975.80000000005</v>
      </c>
      <c r="D31" s="103">
        <f>IFERROR(C31/C$28,0)</f>
        <v>0.34</v>
      </c>
      <c r="E31" s="216">
        <v>330455.31600000005</v>
      </c>
      <c r="F31" s="103">
        <f>IFERROR(E31/E$28,0)</f>
        <v>0.34</v>
      </c>
      <c r="G31" s="216">
        <v>337064.42232000007</v>
      </c>
      <c r="H31" s="103">
        <f>IFERROR(G31/G$28,0)</f>
        <v>0.34</v>
      </c>
      <c r="I31" s="216">
        <v>343805.71076640009</v>
      </c>
      <c r="J31" s="103">
        <f>IFERROR(I31/I$28,0)</f>
        <v>0.34</v>
      </c>
      <c r="K31" s="216">
        <v>350681.8249817281</v>
      </c>
      <c r="L31" s="103">
        <f>IFERROR(K31/K$28,0)</f>
        <v>0.34</v>
      </c>
      <c r="M31" s="216">
        <v>357695.46148136264</v>
      </c>
      <c r="N31" s="103">
        <f>IFERROR(M31/M$28,0)</f>
        <v>0.34</v>
      </c>
      <c r="O31" s="216">
        <v>364849.37071098987</v>
      </c>
      <c r="P31" s="103">
        <f>IFERROR(O31/O$28,0)</f>
        <v>0.34</v>
      </c>
      <c r="Q31" s="216">
        <v>372146.35812520969</v>
      </c>
      <c r="R31" s="103">
        <f>IFERROR(Q31/Q$28,0)</f>
        <v>0.34</v>
      </c>
      <c r="S31" s="216">
        <v>379589.28528771386</v>
      </c>
      <c r="T31" s="103">
        <f>IFERROR(S31/S$28,0)</f>
        <v>0.34</v>
      </c>
      <c r="U31" s="216">
        <v>387181.07099346817</v>
      </c>
      <c r="V31" s="103">
        <f>IFERROR(U31/U$28,0)</f>
        <v>0.34</v>
      </c>
    </row>
    <row r="32" spans="1:22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323975.80000000005</v>
      </c>
      <c r="D33" s="106">
        <f>IFERROR(C33/C$28,0)</f>
        <v>0.34</v>
      </c>
      <c r="E33" s="105">
        <f>SUM(E31:E32)</f>
        <v>330455.31600000005</v>
      </c>
      <c r="F33" s="106">
        <f>IFERROR(E33/E$28,0)</f>
        <v>0.34</v>
      </c>
      <c r="G33" s="105">
        <f>SUM(G31:G32)</f>
        <v>337064.42232000007</v>
      </c>
      <c r="H33" s="106">
        <f>IFERROR(G33/G$28,0)</f>
        <v>0.34</v>
      </c>
      <c r="I33" s="105">
        <f>SUM(I31:I32)</f>
        <v>343805.71076640009</v>
      </c>
      <c r="J33" s="106">
        <f>IFERROR(I33/I$28,0)</f>
        <v>0.34</v>
      </c>
      <c r="K33" s="105">
        <f>SUM(K31:K32)</f>
        <v>350681.8249817281</v>
      </c>
      <c r="L33" s="106">
        <f>IFERROR(K33/K$28,0)</f>
        <v>0.34</v>
      </c>
      <c r="M33" s="105">
        <f>SUM(M31:M32)</f>
        <v>357695.46148136264</v>
      </c>
      <c r="N33" s="106">
        <f>IFERROR(M33/M$28,0)</f>
        <v>0.34</v>
      </c>
      <c r="O33" s="105">
        <f>SUM(O31:O32)</f>
        <v>364849.37071098987</v>
      </c>
      <c r="P33" s="106">
        <f>IFERROR(O33/O$28,0)</f>
        <v>0.34</v>
      </c>
      <c r="Q33" s="105">
        <f>SUM(Q31:Q32)</f>
        <v>372146.35812520969</v>
      </c>
      <c r="R33" s="106">
        <f>IFERROR(Q33/Q$28,0)</f>
        <v>0.34</v>
      </c>
      <c r="S33" s="105">
        <f>SUM(S31:S32)</f>
        <v>379589.28528771386</v>
      </c>
      <c r="T33" s="106">
        <f>IFERROR(S33/S$28,0)</f>
        <v>0.34</v>
      </c>
      <c r="U33" s="105">
        <f>SUM(U31:U32)</f>
        <v>387181.07099346817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170707</v>
      </c>
      <c r="D36" s="103">
        <f t="shared" ref="D36:D46" si="10">IFERROR(C36/C$28,0)</f>
        <v>0.17915035629204404</v>
      </c>
      <c r="E36" s="216">
        <v>174121.14</v>
      </c>
      <c r="F36" s="103">
        <f t="shared" ref="F36:F46" si="11">IFERROR(E36/E$28,0)</f>
        <v>0.17915035629204404</v>
      </c>
      <c r="G36" s="216">
        <v>177603.56280000001</v>
      </c>
      <c r="H36" s="103">
        <f t="shared" ref="H36:H46" si="12">IFERROR(G36/G$28,0)</f>
        <v>0.17915035629204404</v>
      </c>
      <c r="I36" s="216">
        <v>181155.63405600001</v>
      </c>
      <c r="J36" s="103">
        <f t="shared" ref="J36:J46" si="13">IFERROR(I36/I$28,0)</f>
        <v>0.17915035629204401</v>
      </c>
      <c r="K36" s="216">
        <v>184778.74673712</v>
      </c>
      <c r="L36" s="103">
        <f t="shared" ref="L36:L46" si="14">IFERROR(K36/K$28,0)</f>
        <v>0.17915035629204401</v>
      </c>
      <c r="M36" s="216">
        <v>188474.32167186242</v>
      </c>
      <c r="N36" s="103">
        <f t="shared" ref="N36:N46" si="15">IFERROR(M36/M$28,0)</f>
        <v>0.17915035629204404</v>
      </c>
      <c r="O36" s="216">
        <v>192243.80810529966</v>
      </c>
      <c r="P36" s="103">
        <f t="shared" ref="P36:P46" si="16">IFERROR(O36/O$28,0)</f>
        <v>0.17915035629204404</v>
      </c>
      <c r="Q36" s="216">
        <v>196088.68426740565</v>
      </c>
      <c r="R36" s="103">
        <f t="shared" ref="R36:R46" si="17">IFERROR(Q36/Q$28,0)</f>
        <v>0.17915035629204404</v>
      </c>
      <c r="S36" s="216">
        <v>200010.45795275376</v>
      </c>
      <c r="T36" s="103">
        <f t="shared" ref="T36:T46" si="18">IFERROR(S36/S$28,0)</f>
        <v>0.17915035629204401</v>
      </c>
      <c r="U36" s="216">
        <v>204010.66711180884</v>
      </c>
      <c r="V36" s="103">
        <f t="shared" ref="V36:V46" si="19">IFERROR(U36/U$28,0)</f>
        <v>0.17915035629204401</v>
      </c>
    </row>
    <row r="37" spans="1:22" ht="12.75" customHeight="1" x14ac:dyDescent="0.3">
      <c r="A37" s="38" t="s">
        <v>23</v>
      </c>
      <c r="B37" s="50"/>
      <c r="C37" s="216">
        <v>246091</v>
      </c>
      <c r="D37" s="103">
        <f t="shared" si="10"/>
        <v>0.25826293198442601</v>
      </c>
      <c r="E37" s="216">
        <v>225691</v>
      </c>
      <c r="F37" s="103">
        <f t="shared" si="11"/>
        <v>0.23220973089142255</v>
      </c>
      <c r="G37" s="216">
        <v>230204.82</v>
      </c>
      <c r="H37" s="103">
        <f t="shared" si="12"/>
        <v>0.23220973089142252</v>
      </c>
      <c r="I37" s="216">
        <v>234808.91640000002</v>
      </c>
      <c r="J37" s="103">
        <f t="shared" si="13"/>
        <v>0.23220973089142252</v>
      </c>
      <c r="K37" s="216">
        <v>239505.09472800003</v>
      </c>
      <c r="L37" s="103">
        <f t="shared" si="14"/>
        <v>0.23220973089142252</v>
      </c>
      <c r="M37" s="216">
        <v>244295.19662256003</v>
      </c>
      <c r="N37" s="103">
        <f t="shared" si="15"/>
        <v>0.23220973089142255</v>
      </c>
      <c r="O37" s="216">
        <v>249181.10055501125</v>
      </c>
      <c r="P37" s="103">
        <f t="shared" si="16"/>
        <v>0.23220973089142258</v>
      </c>
      <c r="Q37" s="216">
        <v>254164.72256611148</v>
      </c>
      <c r="R37" s="103">
        <f t="shared" si="17"/>
        <v>0.23220973089142258</v>
      </c>
      <c r="S37" s="216">
        <v>259248.01701743371</v>
      </c>
      <c r="T37" s="103">
        <f t="shared" si="18"/>
        <v>0.23220973089142258</v>
      </c>
      <c r="U37" s="216">
        <v>264432.97735778237</v>
      </c>
      <c r="V37" s="103">
        <f t="shared" si="19"/>
        <v>0.23220973089142255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/>
      <c r="H38" s="103">
        <f t="shared" si="12"/>
        <v>0</v>
      </c>
      <c r="I38" s="216"/>
      <c r="J38" s="103">
        <f t="shared" si="13"/>
        <v>0</v>
      </c>
      <c r="K38" s="216"/>
      <c r="L38" s="103">
        <f t="shared" si="14"/>
        <v>0</v>
      </c>
      <c r="M38" s="216"/>
      <c r="N38" s="103">
        <f t="shared" si="15"/>
        <v>0</v>
      </c>
      <c r="O38" s="216"/>
      <c r="P38" s="103">
        <f t="shared" si="16"/>
        <v>0</v>
      </c>
      <c r="Q38" s="216"/>
      <c r="R38" s="103">
        <f t="shared" si="17"/>
        <v>0</v>
      </c>
      <c r="S38" s="216"/>
      <c r="T38" s="103">
        <f t="shared" si="18"/>
        <v>0</v>
      </c>
      <c r="U38" s="216"/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26430</v>
      </c>
      <c r="D39" s="103">
        <f t="shared" si="10"/>
        <v>2.7737256918572314E-2</v>
      </c>
      <c r="E39" s="216">
        <v>26958.600000000002</v>
      </c>
      <c r="F39" s="103">
        <f t="shared" si="11"/>
        <v>2.7737256918572314E-2</v>
      </c>
      <c r="G39" s="216">
        <v>27497.772000000004</v>
      </c>
      <c r="H39" s="103">
        <f t="shared" si="12"/>
        <v>2.7737256918572314E-2</v>
      </c>
      <c r="I39" s="216">
        <v>28047.727440000006</v>
      </c>
      <c r="J39" s="103">
        <f t="shared" si="13"/>
        <v>2.7737256918572314E-2</v>
      </c>
      <c r="K39" s="216">
        <v>28608.681988800006</v>
      </c>
      <c r="L39" s="103">
        <f t="shared" si="14"/>
        <v>2.7737256918572314E-2</v>
      </c>
      <c r="M39" s="216">
        <v>29180.855628576006</v>
      </c>
      <c r="N39" s="103">
        <f t="shared" si="15"/>
        <v>2.7737256918572317E-2</v>
      </c>
      <c r="O39" s="216">
        <v>29764.472741147525</v>
      </c>
      <c r="P39" s="103">
        <f t="shared" si="16"/>
        <v>2.7737256918572317E-2</v>
      </c>
      <c r="Q39" s="216">
        <v>30359.762195970477</v>
      </c>
      <c r="R39" s="103">
        <f t="shared" si="17"/>
        <v>2.7737256918572317E-2</v>
      </c>
      <c r="S39" s="216">
        <v>30966.957439889888</v>
      </c>
      <c r="T39" s="103">
        <f t="shared" si="18"/>
        <v>2.7737256918572317E-2</v>
      </c>
      <c r="U39" s="216">
        <v>31586.296588687685</v>
      </c>
      <c r="V39" s="103">
        <f t="shared" si="19"/>
        <v>2.7737256918572314E-2</v>
      </c>
    </row>
    <row r="40" spans="1:22" ht="12.75" customHeight="1" x14ac:dyDescent="0.3">
      <c r="A40" s="38" t="s">
        <v>25</v>
      </c>
      <c r="B40" s="50"/>
      <c r="C40" s="216">
        <v>21167.668000000001</v>
      </c>
      <c r="D40" s="103">
        <f t="shared" si="10"/>
        <v>2.2214644180213461E-2</v>
      </c>
      <c r="E40" s="216">
        <v>21591.021360000002</v>
      </c>
      <c r="F40" s="103">
        <f t="shared" si="11"/>
        <v>2.2214644180213461E-2</v>
      </c>
      <c r="G40" s="216">
        <v>22022.841787200003</v>
      </c>
      <c r="H40" s="103">
        <f t="shared" si="12"/>
        <v>2.2214644180213461E-2</v>
      </c>
      <c r="I40" s="216">
        <v>22463.298622943999</v>
      </c>
      <c r="J40" s="103">
        <f t="shared" si="13"/>
        <v>2.2214644180213457E-2</v>
      </c>
      <c r="K40" s="216">
        <v>22912.564595402881</v>
      </c>
      <c r="L40" s="103">
        <f t="shared" si="14"/>
        <v>2.2214644180213457E-2</v>
      </c>
      <c r="M40" s="216">
        <v>23370.815887310939</v>
      </c>
      <c r="N40" s="103">
        <f t="shared" si="15"/>
        <v>2.2214644180213461E-2</v>
      </c>
      <c r="O40" s="216">
        <v>23838.232205057157</v>
      </c>
      <c r="P40" s="103">
        <f t="shared" si="16"/>
        <v>2.2214644180213461E-2</v>
      </c>
      <c r="Q40" s="216">
        <v>24314.996849158302</v>
      </c>
      <c r="R40" s="103">
        <f t="shared" si="17"/>
        <v>2.2214644180213461E-2</v>
      </c>
      <c r="S40" s="216">
        <v>24801.296786141465</v>
      </c>
      <c r="T40" s="103">
        <f t="shared" si="18"/>
        <v>2.2214644180213457E-2</v>
      </c>
      <c r="U40" s="216">
        <v>25297.322721864297</v>
      </c>
      <c r="V40" s="103">
        <f t="shared" si="19"/>
        <v>2.2214644180213457E-2</v>
      </c>
    </row>
    <row r="41" spans="1:22" ht="12.75" customHeight="1" x14ac:dyDescent="0.3">
      <c r="A41" s="38" t="s">
        <v>26</v>
      </c>
      <c r="B41" s="50"/>
      <c r="C41" s="216">
        <v>30515.284</v>
      </c>
      <c r="D41" s="103">
        <f t="shared" si="10"/>
        <v>3.2024603566068822E-2</v>
      </c>
      <c r="E41" s="216">
        <v>27985.684000000001</v>
      </c>
      <c r="F41" s="103">
        <f t="shared" si="11"/>
        <v>2.8794006630536398E-2</v>
      </c>
      <c r="G41" s="216">
        <v>28545.397680000002</v>
      </c>
      <c r="H41" s="103">
        <f t="shared" si="12"/>
        <v>2.8794006630536394E-2</v>
      </c>
      <c r="I41" s="216">
        <v>29116.305633600001</v>
      </c>
      <c r="J41" s="103">
        <f t="shared" si="13"/>
        <v>2.8794006630536391E-2</v>
      </c>
      <c r="K41" s="216">
        <v>29698.631746272004</v>
      </c>
      <c r="L41" s="103">
        <f t="shared" si="14"/>
        <v>2.8794006630536394E-2</v>
      </c>
      <c r="M41" s="216">
        <v>30292.604381197445</v>
      </c>
      <c r="N41" s="103">
        <f t="shared" si="15"/>
        <v>2.8794006630536398E-2</v>
      </c>
      <c r="O41" s="216">
        <v>30898.456468821394</v>
      </c>
      <c r="P41" s="103">
        <f t="shared" si="16"/>
        <v>2.8794006630536398E-2</v>
      </c>
      <c r="Q41" s="216">
        <v>31516.425598197824</v>
      </c>
      <c r="R41" s="103">
        <f t="shared" si="17"/>
        <v>2.8794006630536401E-2</v>
      </c>
      <c r="S41" s="216">
        <v>32146.754110161779</v>
      </c>
      <c r="T41" s="103">
        <f t="shared" si="18"/>
        <v>2.8794006630536398E-2</v>
      </c>
      <c r="U41" s="216">
        <v>32789.689192365011</v>
      </c>
      <c r="V41" s="103">
        <f t="shared" si="19"/>
        <v>2.8794006630536394E-2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41663.432000000001</v>
      </c>
      <c r="D45" s="103">
        <f t="shared" si="10"/>
        <v>4.3724151248333981E-2</v>
      </c>
      <c r="E45" s="219">
        <v>40116.449560000001</v>
      </c>
      <c r="F45" s="103">
        <f t="shared" si="11"/>
        <v>4.1275150345591656E-2</v>
      </c>
      <c r="G45" s="219">
        <v>40918.778551200005</v>
      </c>
      <c r="H45" s="103">
        <f t="shared" si="12"/>
        <v>4.1275150345591656E-2</v>
      </c>
      <c r="I45" s="219">
        <v>41737.154122224005</v>
      </c>
      <c r="J45" s="103">
        <f t="shared" si="13"/>
        <v>4.1275150345591656E-2</v>
      </c>
      <c r="K45" s="219">
        <v>42571.897204668487</v>
      </c>
      <c r="L45" s="103">
        <f t="shared" si="14"/>
        <v>4.1275150345591656E-2</v>
      </c>
      <c r="M45" s="219">
        <v>43423.335148761857</v>
      </c>
      <c r="N45" s="103">
        <f t="shared" si="15"/>
        <v>4.1275150345591663E-2</v>
      </c>
      <c r="O45" s="219">
        <v>44291.801851737087</v>
      </c>
      <c r="P45" s="103">
        <f t="shared" si="16"/>
        <v>4.1275150345591656E-2</v>
      </c>
      <c r="Q45" s="219">
        <v>45177.637888771831</v>
      </c>
      <c r="R45" s="103">
        <f t="shared" si="17"/>
        <v>4.1275150345591656E-2</v>
      </c>
      <c r="S45" s="219">
        <v>46081.190646547271</v>
      </c>
      <c r="T45" s="103">
        <f t="shared" si="18"/>
        <v>4.1275150345591656E-2</v>
      </c>
      <c r="U45" s="219">
        <v>47002.814459478213</v>
      </c>
      <c r="V45" s="103">
        <f t="shared" si="19"/>
        <v>4.1275150345591649E-2</v>
      </c>
    </row>
    <row r="46" spans="1:22" ht="12.75" customHeight="1" x14ac:dyDescent="0.3">
      <c r="A46" s="26" t="s">
        <v>5</v>
      </c>
      <c r="B46" s="69"/>
      <c r="C46" s="105">
        <f>SUM(C36:C45)</f>
        <v>536574.38399999996</v>
      </c>
      <c r="D46" s="106">
        <f t="shared" si="10"/>
        <v>0.56311394418965854</v>
      </c>
      <c r="E46" s="105">
        <f>SUM(E36:E45)</f>
        <v>516463.89491999999</v>
      </c>
      <c r="F46" s="106">
        <f t="shared" si="11"/>
        <v>0.53138114525838043</v>
      </c>
      <c r="G46" s="105">
        <f>SUM(G36:G45)</f>
        <v>526793.17281840008</v>
      </c>
      <c r="H46" s="106">
        <f t="shared" si="12"/>
        <v>0.53138114525838043</v>
      </c>
      <c r="I46" s="105">
        <f>SUM(I36:I45)</f>
        <v>537329.03627476795</v>
      </c>
      <c r="J46" s="106">
        <f t="shared" si="13"/>
        <v>0.53138114525838032</v>
      </c>
      <c r="K46" s="105">
        <f>SUM(K36:K45)</f>
        <v>548075.61700026342</v>
      </c>
      <c r="L46" s="106">
        <f t="shared" si="14"/>
        <v>0.53138114525838043</v>
      </c>
      <c r="M46" s="105">
        <f>SUM(M36:M45)</f>
        <v>559037.12934026867</v>
      </c>
      <c r="N46" s="106">
        <f t="shared" si="15"/>
        <v>0.53138114525838043</v>
      </c>
      <c r="O46" s="105">
        <f>SUM(O36:O45)</f>
        <v>570217.87192707404</v>
      </c>
      <c r="P46" s="106">
        <f t="shared" si="16"/>
        <v>0.53138114525838043</v>
      </c>
      <c r="Q46" s="105">
        <f>SUM(Q36:Q45)</f>
        <v>581622.22936561552</v>
      </c>
      <c r="R46" s="106">
        <f t="shared" si="17"/>
        <v>0.53138114525838043</v>
      </c>
      <c r="S46" s="105">
        <f>SUM(S36:S45)</f>
        <v>593254.67395292781</v>
      </c>
      <c r="T46" s="106">
        <f t="shared" si="18"/>
        <v>0.53138114525838032</v>
      </c>
      <c r="U46" s="105">
        <f>SUM(U36:U45)</f>
        <v>605119.76743198652</v>
      </c>
      <c r="V46" s="106">
        <f t="shared" si="19"/>
        <v>0.53138114525838043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" si="29">IFERROR(U52/U$28,0)</f>
        <v>0</v>
      </c>
      <c r="X52" s="237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ref="V53:V105" si="30">IFERROR(U53/U$28,0)</f>
        <v>0</v>
      </c>
      <c r="X53" s="237"/>
    </row>
    <row r="54" spans="1:24" ht="12.75" customHeight="1" x14ac:dyDescent="0.3">
      <c r="A54" s="38" t="s">
        <v>30</v>
      </c>
      <c r="B54" s="50"/>
      <c r="C54" s="216">
        <v>667.00900000000001</v>
      </c>
      <c r="D54" s="103">
        <f t="shared" si="20"/>
        <v>6.9999999999999999E-4</v>
      </c>
      <c r="E54" s="216">
        <v>680.34918000000005</v>
      </c>
      <c r="F54" s="103">
        <f t="shared" si="21"/>
        <v>6.9999999999999999E-4</v>
      </c>
      <c r="G54" s="216">
        <v>693.95616359999997</v>
      </c>
      <c r="H54" s="103">
        <f t="shared" si="22"/>
        <v>6.9999999999999988E-4</v>
      </c>
      <c r="I54" s="216">
        <v>707.83528687200021</v>
      </c>
      <c r="J54" s="103">
        <f t="shared" si="23"/>
        <v>7.000000000000001E-4</v>
      </c>
      <c r="K54" s="216">
        <v>721.9919926094401</v>
      </c>
      <c r="L54" s="103">
        <f t="shared" si="24"/>
        <v>6.9999999999999999E-4</v>
      </c>
      <c r="M54" s="216">
        <v>736.43183246162891</v>
      </c>
      <c r="N54" s="103">
        <f t="shared" si="25"/>
        <v>7.000000000000001E-4</v>
      </c>
      <c r="O54" s="216">
        <v>751.1604691108613</v>
      </c>
      <c r="P54" s="103">
        <f t="shared" si="26"/>
        <v>6.9999999999999988E-4</v>
      </c>
      <c r="Q54" s="216">
        <v>766.18367849307867</v>
      </c>
      <c r="R54" s="103">
        <f t="shared" si="27"/>
        <v>6.9999999999999999E-4</v>
      </c>
      <c r="S54" s="216">
        <v>781.50735206294019</v>
      </c>
      <c r="T54" s="103">
        <f t="shared" si="28"/>
        <v>6.9999999999999988E-4</v>
      </c>
      <c r="U54" s="216">
        <v>797.13749910419915</v>
      </c>
      <c r="V54" s="103">
        <f t="shared" si="30"/>
        <v>6.9999999999999999E-4</v>
      </c>
      <c r="X54" s="237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30"/>
        <v>0</v>
      </c>
      <c r="X55" s="237"/>
    </row>
    <row r="56" spans="1:24" ht="12.75" customHeight="1" x14ac:dyDescent="0.3">
      <c r="A56" s="38" t="s">
        <v>88</v>
      </c>
      <c r="B56" s="50"/>
      <c r="C56" s="216">
        <v>485.96370000000002</v>
      </c>
      <c r="D56" s="103">
        <f t="shared" si="20"/>
        <v>5.1000000000000004E-4</v>
      </c>
      <c r="E56" s="216">
        <v>495.68297400000006</v>
      </c>
      <c r="F56" s="103">
        <f t="shared" si="21"/>
        <v>5.1000000000000004E-4</v>
      </c>
      <c r="G56" s="216">
        <v>505.59663348000009</v>
      </c>
      <c r="H56" s="103">
        <f t="shared" si="22"/>
        <v>5.1000000000000004E-4</v>
      </c>
      <c r="I56" s="216">
        <v>515.70856614960019</v>
      </c>
      <c r="J56" s="103">
        <f t="shared" si="23"/>
        <v>5.1000000000000015E-4</v>
      </c>
      <c r="K56" s="216">
        <v>526.0227374725921</v>
      </c>
      <c r="L56" s="103">
        <f t="shared" si="24"/>
        <v>5.1000000000000004E-4</v>
      </c>
      <c r="M56" s="216">
        <v>536.5431922220439</v>
      </c>
      <c r="N56" s="103">
        <f t="shared" si="25"/>
        <v>5.1000000000000004E-4</v>
      </c>
      <c r="O56" s="216">
        <v>547.27405606648472</v>
      </c>
      <c r="P56" s="103">
        <f t="shared" si="26"/>
        <v>5.0999999999999993E-4</v>
      </c>
      <c r="Q56" s="216">
        <v>558.21953718781447</v>
      </c>
      <c r="R56" s="103">
        <f t="shared" si="27"/>
        <v>5.1000000000000004E-4</v>
      </c>
      <c r="S56" s="216">
        <v>569.38392793157072</v>
      </c>
      <c r="T56" s="103">
        <f t="shared" si="28"/>
        <v>5.0999999999999993E-4</v>
      </c>
      <c r="U56" s="216">
        <v>580.77160649020232</v>
      </c>
      <c r="V56" s="103">
        <f t="shared" si="30"/>
        <v>5.1000000000000004E-4</v>
      </c>
      <c r="X56" s="237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30"/>
        <v>0</v>
      </c>
      <c r="X57" s="237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30"/>
        <v>0</v>
      </c>
      <c r="X58" s="237"/>
    </row>
    <row r="59" spans="1:24" ht="12.75" customHeight="1" x14ac:dyDescent="0.3">
      <c r="A59" s="38" t="s">
        <v>141</v>
      </c>
      <c r="B59" s="50"/>
      <c r="C59" s="216">
        <v>142930.5</v>
      </c>
      <c r="D59" s="103">
        <f t="shared" si="20"/>
        <v>0.15</v>
      </c>
      <c r="E59" s="216">
        <v>145789.10999999999</v>
      </c>
      <c r="F59" s="103">
        <f t="shared" si="21"/>
        <v>0.15</v>
      </c>
      <c r="G59" s="216">
        <v>148704.8922</v>
      </c>
      <c r="H59" s="103">
        <f t="shared" si="22"/>
        <v>0.15</v>
      </c>
      <c r="I59" s="216">
        <v>151678.99004400001</v>
      </c>
      <c r="J59" s="103">
        <f t="shared" si="23"/>
        <v>0.15</v>
      </c>
      <c r="K59" s="216">
        <v>154712.56984488002</v>
      </c>
      <c r="L59" s="103">
        <f t="shared" si="24"/>
        <v>0.15</v>
      </c>
      <c r="M59" s="216">
        <v>157806.82124177759</v>
      </c>
      <c r="N59" s="103">
        <f t="shared" si="25"/>
        <v>0.15</v>
      </c>
      <c r="O59" s="216">
        <v>160962.95766661316</v>
      </c>
      <c r="P59" s="103">
        <f t="shared" si="26"/>
        <v>0.15</v>
      </c>
      <c r="Q59" s="216">
        <v>164182.21681994543</v>
      </c>
      <c r="R59" s="103">
        <f t="shared" si="27"/>
        <v>0.15</v>
      </c>
      <c r="S59" s="216">
        <v>167465.86115634433</v>
      </c>
      <c r="T59" s="103">
        <f t="shared" si="28"/>
        <v>0.15</v>
      </c>
      <c r="U59" s="216">
        <v>170815.17837947124</v>
      </c>
      <c r="V59" s="103">
        <f t="shared" si="30"/>
        <v>0.15</v>
      </c>
      <c r="X59" s="237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30"/>
        <v>0</v>
      </c>
      <c r="X60" s="237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30"/>
        <v>0</v>
      </c>
      <c r="X61" s="237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30"/>
        <v>0</v>
      </c>
      <c r="X62" s="237"/>
    </row>
    <row r="63" spans="1:24" ht="12.75" customHeight="1" x14ac:dyDescent="0.3">
      <c r="A63" s="38" t="s">
        <v>29</v>
      </c>
      <c r="B63" s="50"/>
      <c r="C63" s="216">
        <v>13400.275884955521</v>
      </c>
      <c r="D63" s="103">
        <f t="shared" si="20"/>
        <v>1.4063068293634516E-2</v>
      </c>
      <c r="E63" s="216">
        <v>8294.5419312561899</v>
      </c>
      <c r="F63" s="103">
        <f t="shared" si="21"/>
        <v>8.5341167779159118E-3</v>
      </c>
      <c r="G63" s="216">
        <v>9260.8343198454222</v>
      </c>
      <c r="H63" s="103">
        <f t="shared" si="22"/>
        <v>9.3414892235590703E-3</v>
      </c>
      <c r="I63" s="216">
        <v>9081.0535955810756</v>
      </c>
      <c r="J63" s="103">
        <f t="shared" si="23"/>
        <v>8.9805321023169894E-3</v>
      </c>
      <c r="K63" s="216">
        <v>9211.3022750288419</v>
      </c>
      <c r="L63" s="103">
        <f t="shared" si="24"/>
        <v>8.9307245212180246E-3</v>
      </c>
      <c r="M63" s="216">
        <v>9343.8309414814266</v>
      </c>
      <c r="N63" s="103">
        <f t="shared" si="25"/>
        <v>8.8815846501010612E-3</v>
      </c>
      <c r="O63" s="216">
        <v>9477.6244060036861</v>
      </c>
      <c r="P63" s="103">
        <f t="shared" si="26"/>
        <v>8.8321169137874841E-3</v>
      </c>
      <c r="Q63" s="216">
        <v>9613.7608736609163</v>
      </c>
      <c r="R63" s="103">
        <f t="shared" si="27"/>
        <v>8.7833150202290995E-3</v>
      </c>
      <c r="S63" s="216">
        <v>9751.7457847709702</v>
      </c>
      <c r="T63" s="103">
        <f t="shared" si="28"/>
        <v>8.7346869243399208E-3</v>
      </c>
      <c r="U63" s="216">
        <v>9891.6084858758641</v>
      </c>
      <c r="V63" s="103">
        <f t="shared" si="30"/>
        <v>8.6862378797813982E-3</v>
      </c>
      <c r="X63" s="237"/>
    </row>
    <row r="64" spans="1:24" ht="12.75" customHeight="1" x14ac:dyDescent="0.3">
      <c r="A64" s="38" t="s">
        <v>148</v>
      </c>
      <c r="B64" s="50"/>
      <c r="C64" s="216">
        <v>4573.7759999999998</v>
      </c>
      <c r="D64" s="103">
        <f t="shared" si="20"/>
        <v>4.7999999999999996E-3</v>
      </c>
      <c r="E64" s="216">
        <v>4665.2515199999989</v>
      </c>
      <c r="F64" s="103">
        <f t="shared" si="21"/>
        <v>4.7999999999999987E-3</v>
      </c>
      <c r="G64" s="216">
        <v>4758.5565503999997</v>
      </c>
      <c r="H64" s="103">
        <f t="shared" si="22"/>
        <v>4.7999999999999996E-3</v>
      </c>
      <c r="I64" s="216">
        <v>4853.7276814080005</v>
      </c>
      <c r="J64" s="103">
        <f t="shared" si="23"/>
        <v>4.7999999999999996E-3</v>
      </c>
      <c r="K64" s="216">
        <v>4950.8022350361607</v>
      </c>
      <c r="L64" s="103">
        <f t="shared" si="24"/>
        <v>4.7999999999999996E-3</v>
      </c>
      <c r="M64" s="216">
        <v>5049.8182797368827</v>
      </c>
      <c r="N64" s="103">
        <f t="shared" si="25"/>
        <v>4.7999999999999996E-3</v>
      </c>
      <c r="O64" s="216">
        <v>5150.8146453316203</v>
      </c>
      <c r="P64" s="103">
        <f t="shared" si="26"/>
        <v>4.7999999999999996E-3</v>
      </c>
      <c r="Q64" s="216">
        <v>5253.8309382382531</v>
      </c>
      <c r="R64" s="103">
        <f t="shared" si="27"/>
        <v>4.7999999999999996E-3</v>
      </c>
      <c r="S64" s="216">
        <v>5358.9075570030172</v>
      </c>
      <c r="T64" s="103">
        <f t="shared" si="28"/>
        <v>4.7999999999999987E-3</v>
      </c>
      <c r="U64" s="216">
        <v>5466.0857081430795</v>
      </c>
      <c r="V64" s="103">
        <f t="shared" si="30"/>
        <v>4.7999999999999996E-3</v>
      </c>
      <c r="X64" s="237"/>
    </row>
    <row r="65" spans="1:24" ht="12.75" customHeight="1" x14ac:dyDescent="0.3">
      <c r="A65" s="38" t="s">
        <v>39</v>
      </c>
      <c r="B65" s="50"/>
      <c r="C65" s="216">
        <v>476.43499999999995</v>
      </c>
      <c r="D65" s="103">
        <f t="shared" si="20"/>
        <v>4.999999999999999E-4</v>
      </c>
      <c r="E65" s="216">
        <v>485.96369999999996</v>
      </c>
      <c r="F65" s="103">
        <f t="shared" si="21"/>
        <v>4.999999999999999E-4</v>
      </c>
      <c r="G65" s="216">
        <v>495.682974</v>
      </c>
      <c r="H65" s="103">
        <f t="shared" si="22"/>
        <v>4.999999999999999E-4</v>
      </c>
      <c r="I65" s="216">
        <v>505.59663348000009</v>
      </c>
      <c r="J65" s="103">
        <f t="shared" si="23"/>
        <v>5.0000000000000001E-4</v>
      </c>
      <c r="K65" s="216">
        <v>515.70856614960007</v>
      </c>
      <c r="L65" s="103">
        <f t="shared" si="24"/>
        <v>5.0000000000000001E-4</v>
      </c>
      <c r="M65" s="216">
        <v>526.0227374725921</v>
      </c>
      <c r="N65" s="103">
        <f t="shared" si="25"/>
        <v>5.0000000000000001E-4</v>
      </c>
      <c r="O65" s="216">
        <v>536.54319222204379</v>
      </c>
      <c r="P65" s="103">
        <f t="shared" si="26"/>
        <v>4.999999999999999E-4</v>
      </c>
      <c r="Q65" s="216">
        <v>547.27405606648483</v>
      </c>
      <c r="R65" s="103">
        <f t="shared" si="27"/>
        <v>5.0000000000000001E-4</v>
      </c>
      <c r="S65" s="216">
        <v>558.21953718781447</v>
      </c>
      <c r="T65" s="103">
        <f t="shared" si="28"/>
        <v>5.0000000000000001E-4</v>
      </c>
      <c r="U65" s="216">
        <v>569.38392793157084</v>
      </c>
      <c r="V65" s="103">
        <f t="shared" si="30"/>
        <v>5.0000000000000001E-4</v>
      </c>
      <c r="X65" s="237"/>
    </row>
    <row r="66" spans="1:24" ht="12.75" customHeight="1" x14ac:dyDescent="0.3">
      <c r="A66" s="38" t="s">
        <v>147</v>
      </c>
      <c r="B66" s="50"/>
      <c r="C66" s="216">
        <v>2668.0360000000001</v>
      </c>
      <c r="D66" s="103">
        <f t="shared" si="20"/>
        <v>2.8E-3</v>
      </c>
      <c r="E66" s="216">
        <v>2721.3967200000002</v>
      </c>
      <c r="F66" s="103">
        <f t="shared" si="21"/>
        <v>2.8E-3</v>
      </c>
      <c r="G66" s="216">
        <v>2775.8246543999999</v>
      </c>
      <c r="H66" s="103">
        <f t="shared" si="22"/>
        <v>2.7999999999999995E-3</v>
      </c>
      <c r="I66" s="216">
        <v>2831.3411474880008</v>
      </c>
      <c r="J66" s="103">
        <f t="shared" si="23"/>
        <v>2.8000000000000004E-3</v>
      </c>
      <c r="K66" s="216">
        <v>2887.9679704377604</v>
      </c>
      <c r="L66" s="103">
        <f t="shared" si="24"/>
        <v>2.8E-3</v>
      </c>
      <c r="M66" s="216">
        <v>2945.7273298465157</v>
      </c>
      <c r="N66" s="103">
        <f t="shared" si="25"/>
        <v>2.8000000000000004E-3</v>
      </c>
      <c r="O66" s="216">
        <v>3004.6418764434452</v>
      </c>
      <c r="P66" s="103">
        <f t="shared" si="26"/>
        <v>2.7999999999999995E-3</v>
      </c>
      <c r="Q66" s="216">
        <v>3064.7347139723147</v>
      </c>
      <c r="R66" s="103">
        <f t="shared" si="27"/>
        <v>2.8E-3</v>
      </c>
      <c r="S66" s="216">
        <v>3126.0294082517607</v>
      </c>
      <c r="T66" s="103">
        <f t="shared" si="28"/>
        <v>2.7999999999999995E-3</v>
      </c>
      <c r="U66" s="216">
        <v>3188.5499964167966</v>
      </c>
      <c r="V66" s="103">
        <f t="shared" si="30"/>
        <v>2.8E-3</v>
      </c>
      <c r="X66" s="237"/>
    </row>
    <row r="67" spans="1:24" ht="12.75" customHeight="1" x14ac:dyDescent="0.3">
      <c r="A67" s="38" t="s">
        <v>140</v>
      </c>
      <c r="B67" s="50"/>
      <c r="C67" s="216">
        <v>12863.744999999999</v>
      </c>
      <c r="D67" s="103">
        <f t="shared" si="20"/>
        <v>1.3499999999999998E-2</v>
      </c>
      <c r="E67" s="216">
        <v>13121.019899999999</v>
      </c>
      <c r="F67" s="103">
        <f t="shared" si="21"/>
        <v>1.35E-2</v>
      </c>
      <c r="G67" s="216">
        <v>13383.440298000001</v>
      </c>
      <c r="H67" s="103">
        <f t="shared" si="22"/>
        <v>1.35E-2</v>
      </c>
      <c r="I67" s="216">
        <v>13651.109103960003</v>
      </c>
      <c r="J67" s="103">
        <f t="shared" si="23"/>
        <v>1.3500000000000002E-2</v>
      </c>
      <c r="K67" s="216">
        <v>13924.131286039201</v>
      </c>
      <c r="L67" s="103">
        <f t="shared" si="24"/>
        <v>1.3499999999999998E-2</v>
      </c>
      <c r="M67" s="216">
        <v>14202.613911759985</v>
      </c>
      <c r="N67" s="103">
        <f t="shared" si="25"/>
        <v>1.35E-2</v>
      </c>
      <c r="O67" s="216">
        <v>14486.666189995183</v>
      </c>
      <c r="P67" s="103">
        <f t="shared" si="26"/>
        <v>1.3499999999999998E-2</v>
      </c>
      <c r="Q67" s="216">
        <v>14776.39951379509</v>
      </c>
      <c r="R67" s="103">
        <f t="shared" si="27"/>
        <v>1.3500000000000002E-2</v>
      </c>
      <c r="S67" s="216">
        <v>15071.927504070989</v>
      </c>
      <c r="T67" s="103">
        <f t="shared" si="28"/>
        <v>1.3499999999999998E-2</v>
      </c>
      <c r="U67" s="216">
        <v>15373.366054152411</v>
      </c>
      <c r="V67" s="103">
        <f t="shared" si="30"/>
        <v>1.35E-2</v>
      </c>
      <c r="X67" s="237"/>
    </row>
    <row r="68" spans="1:24" ht="12.75" customHeight="1" x14ac:dyDescent="0.3">
      <c r="A68" s="38" t="s">
        <v>6</v>
      </c>
      <c r="B68" s="50"/>
      <c r="C68" s="216">
        <v>1619.8789999999999</v>
      </c>
      <c r="D68" s="103">
        <f t="shared" si="20"/>
        <v>1.6999999999999999E-3</v>
      </c>
      <c r="E68" s="216">
        <v>1652.2765799999997</v>
      </c>
      <c r="F68" s="103">
        <f t="shared" si="21"/>
        <v>1.6999999999999997E-3</v>
      </c>
      <c r="G68" s="216">
        <v>1685.3221116</v>
      </c>
      <c r="H68" s="103">
        <f t="shared" si="22"/>
        <v>1.6999999999999999E-3</v>
      </c>
      <c r="I68" s="216">
        <v>1719.0285538320004</v>
      </c>
      <c r="J68" s="103">
        <f t="shared" si="23"/>
        <v>1.7000000000000001E-3</v>
      </c>
      <c r="K68" s="216">
        <v>1753.40912490864</v>
      </c>
      <c r="L68" s="103">
        <f t="shared" si="24"/>
        <v>1.6999999999999997E-3</v>
      </c>
      <c r="M68" s="216">
        <v>1788.477307406813</v>
      </c>
      <c r="N68" s="103">
        <f t="shared" si="25"/>
        <v>1.7000000000000001E-3</v>
      </c>
      <c r="O68" s="216">
        <v>1824.246853554949</v>
      </c>
      <c r="P68" s="103">
        <f t="shared" si="26"/>
        <v>1.6999999999999999E-3</v>
      </c>
      <c r="Q68" s="216">
        <v>1860.7317906260482</v>
      </c>
      <c r="R68" s="103">
        <f t="shared" si="27"/>
        <v>1.6999999999999999E-3</v>
      </c>
      <c r="S68" s="216">
        <v>1897.946426438569</v>
      </c>
      <c r="T68" s="103">
        <f t="shared" si="28"/>
        <v>1.6999999999999999E-3</v>
      </c>
      <c r="U68" s="216">
        <v>1935.9053549673406</v>
      </c>
      <c r="V68" s="103">
        <f t="shared" si="30"/>
        <v>1.6999999999999999E-3</v>
      </c>
      <c r="X68" s="237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30"/>
        <v>0</v>
      </c>
      <c r="X69" s="237"/>
    </row>
    <row r="70" spans="1:24" ht="12.75" customHeight="1" x14ac:dyDescent="0.3">
      <c r="A70" s="38" t="s">
        <v>32</v>
      </c>
      <c r="B70" s="50"/>
      <c r="C70" s="216">
        <v>95.286999999999992</v>
      </c>
      <c r="D70" s="103">
        <f t="shared" si="20"/>
        <v>9.9999999999999991E-5</v>
      </c>
      <c r="E70" s="216">
        <v>97.192740000000001</v>
      </c>
      <c r="F70" s="103">
        <f t="shared" si="21"/>
        <v>1E-4</v>
      </c>
      <c r="G70" s="216">
        <v>99.136594800000012</v>
      </c>
      <c r="H70" s="103">
        <f t="shared" si="22"/>
        <v>1E-4</v>
      </c>
      <c r="I70" s="216">
        <v>101.11932669600003</v>
      </c>
      <c r="J70" s="103">
        <f t="shared" si="23"/>
        <v>1.0000000000000002E-4</v>
      </c>
      <c r="K70" s="216">
        <v>103.14171322992003</v>
      </c>
      <c r="L70" s="103">
        <f t="shared" si="24"/>
        <v>1.0000000000000002E-4</v>
      </c>
      <c r="M70" s="216">
        <v>105.20454749451842</v>
      </c>
      <c r="N70" s="103">
        <f t="shared" si="25"/>
        <v>1.0000000000000002E-4</v>
      </c>
      <c r="O70" s="216">
        <v>107.30863844440877</v>
      </c>
      <c r="P70" s="103">
        <f t="shared" si="26"/>
        <v>9.9999999999999991E-5</v>
      </c>
      <c r="Q70" s="216">
        <v>109.45481121329695</v>
      </c>
      <c r="R70" s="103">
        <f t="shared" si="27"/>
        <v>9.9999999999999991E-5</v>
      </c>
      <c r="S70" s="216">
        <v>111.64390743756289</v>
      </c>
      <c r="T70" s="103">
        <f t="shared" si="28"/>
        <v>9.9999999999999991E-5</v>
      </c>
      <c r="U70" s="216">
        <v>113.87678558631417</v>
      </c>
      <c r="V70" s="103">
        <f t="shared" si="30"/>
        <v>1E-4</v>
      </c>
      <c r="X70" s="237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30"/>
        <v>0</v>
      </c>
      <c r="X71" s="237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30"/>
        <v>0</v>
      </c>
      <c r="X72" s="237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30"/>
        <v>0</v>
      </c>
      <c r="X73" s="237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30"/>
        <v>0</v>
      </c>
      <c r="X74" s="237"/>
    </row>
    <row r="75" spans="1:24" ht="12.75" customHeight="1" x14ac:dyDescent="0.3">
      <c r="A75" s="38" t="s">
        <v>151</v>
      </c>
      <c r="B75" s="50"/>
      <c r="C75" s="216">
        <v>7146.5249999999996</v>
      </c>
      <c r="D75" s="103">
        <f t="shared" si="20"/>
        <v>7.4999999999999997E-3</v>
      </c>
      <c r="E75" s="216">
        <v>7289.4555</v>
      </c>
      <c r="F75" s="103">
        <f t="shared" si="21"/>
        <v>7.4999999999999997E-3</v>
      </c>
      <c r="G75" s="216">
        <v>7435.2446099999997</v>
      </c>
      <c r="H75" s="103">
        <f t="shared" si="22"/>
        <v>7.4999999999999989E-3</v>
      </c>
      <c r="I75" s="216">
        <v>7583.949502200001</v>
      </c>
      <c r="J75" s="103">
        <f t="shared" si="23"/>
        <v>7.4999999999999997E-3</v>
      </c>
      <c r="K75" s="216">
        <v>7735.6284922440009</v>
      </c>
      <c r="L75" s="103">
        <f t="shared" si="24"/>
        <v>7.4999999999999997E-3</v>
      </c>
      <c r="M75" s="216">
        <v>7890.3410620888799</v>
      </c>
      <c r="N75" s="103">
        <f t="shared" si="25"/>
        <v>7.4999999999999997E-3</v>
      </c>
      <c r="O75" s="216">
        <v>8048.1478833306574</v>
      </c>
      <c r="P75" s="103">
        <f t="shared" si="26"/>
        <v>7.4999999999999997E-3</v>
      </c>
      <c r="Q75" s="216">
        <v>8209.1108409972712</v>
      </c>
      <c r="R75" s="103">
        <f t="shared" si="27"/>
        <v>7.4999999999999997E-3</v>
      </c>
      <c r="S75" s="216">
        <v>8373.2930578172163</v>
      </c>
      <c r="T75" s="103">
        <f t="shared" si="28"/>
        <v>7.4999999999999989E-3</v>
      </c>
      <c r="U75" s="216">
        <v>8540.7589189735609</v>
      </c>
      <c r="V75" s="103">
        <f t="shared" si="30"/>
        <v>7.4999999999999989E-3</v>
      </c>
      <c r="X75" s="237"/>
    </row>
    <row r="76" spans="1:24" ht="12.75" customHeight="1" x14ac:dyDescent="0.3">
      <c r="A76" s="38" t="s">
        <v>137</v>
      </c>
      <c r="B76" s="50"/>
      <c r="C76" s="216">
        <v>381.14799999999997</v>
      </c>
      <c r="D76" s="103">
        <f t="shared" si="20"/>
        <v>3.9999999999999996E-4</v>
      </c>
      <c r="E76" s="216">
        <v>388.77096</v>
      </c>
      <c r="F76" s="103">
        <f t="shared" si="21"/>
        <v>4.0000000000000002E-4</v>
      </c>
      <c r="G76" s="216">
        <v>396.54637920000005</v>
      </c>
      <c r="H76" s="103">
        <f t="shared" si="22"/>
        <v>4.0000000000000002E-4</v>
      </c>
      <c r="I76" s="216">
        <v>404.47730678400012</v>
      </c>
      <c r="J76" s="103">
        <f t="shared" si="23"/>
        <v>4.0000000000000007E-4</v>
      </c>
      <c r="K76" s="216">
        <v>412.56685291968012</v>
      </c>
      <c r="L76" s="103">
        <f t="shared" si="24"/>
        <v>4.0000000000000007E-4</v>
      </c>
      <c r="M76" s="216">
        <v>420.81818997807369</v>
      </c>
      <c r="N76" s="103">
        <f t="shared" si="25"/>
        <v>4.0000000000000007E-4</v>
      </c>
      <c r="O76" s="216">
        <v>429.23455377763509</v>
      </c>
      <c r="P76" s="103">
        <f t="shared" si="26"/>
        <v>3.9999999999999996E-4</v>
      </c>
      <c r="Q76" s="216">
        <v>437.8192448531878</v>
      </c>
      <c r="R76" s="103">
        <f t="shared" si="27"/>
        <v>3.9999999999999996E-4</v>
      </c>
      <c r="S76" s="216">
        <v>446.57562975025155</v>
      </c>
      <c r="T76" s="103">
        <f t="shared" si="28"/>
        <v>3.9999999999999996E-4</v>
      </c>
      <c r="U76" s="216">
        <v>455.50714234525668</v>
      </c>
      <c r="V76" s="103">
        <f t="shared" si="30"/>
        <v>4.0000000000000002E-4</v>
      </c>
      <c r="X76" s="237"/>
    </row>
    <row r="77" spans="1:24" ht="12.75" customHeight="1" x14ac:dyDescent="0.3">
      <c r="A77" s="38" t="s">
        <v>136</v>
      </c>
      <c r="B77" s="50"/>
      <c r="C77" s="216">
        <v>1238.731</v>
      </c>
      <c r="D77" s="103">
        <f t="shared" si="20"/>
        <v>1.2999999999999999E-3</v>
      </c>
      <c r="E77" s="216">
        <v>1263.5056199999999</v>
      </c>
      <c r="F77" s="103">
        <f t="shared" si="21"/>
        <v>1.2999999999999999E-3</v>
      </c>
      <c r="G77" s="216">
        <v>1288.7757323999999</v>
      </c>
      <c r="H77" s="103">
        <f t="shared" si="22"/>
        <v>1.2999999999999997E-3</v>
      </c>
      <c r="I77" s="216">
        <v>1314.5512470480003</v>
      </c>
      <c r="J77" s="103">
        <f t="shared" si="23"/>
        <v>1.3000000000000002E-3</v>
      </c>
      <c r="K77" s="216">
        <v>1340.8422719889602</v>
      </c>
      <c r="L77" s="103">
        <f t="shared" si="24"/>
        <v>1.2999999999999999E-3</v>
      </c>
      <c r="M77" s="216">
        <v>1367.6591174287391</v>
      </c>
      <c r="N77" s="103">
        <f t="shared" si="25"/>
        <v>1.2999999999999999E-3</v>
      </c>
      <c r="O77" s="216">
        <v>1395.0122997773137</v>
      </c>
      <c r="P77" s="103">
        <f t="shared" si="26"/>
        <v>1.2999999999999997E-3</v>
      </c>
      <c r="Q77" s="216">
        <v>1422.9125457728603</v>
      </c>
      <c r="R77" s="103">
        <f t="shared" si="27"/>
        <v>1.2999999999999999E-3</v>
      </c>
      <c r="S77" s="216">
        <v>1451.3707966883176</v>
      </c>
      <c r="T77" s="103">
        <f t="shared" si="28"/>
        <v>1.2999999999999999E-3</v>
      </c>
      <c r="U77" s="216">
        <v>1480.398212622084</v>
      </c>
      <c r="V77" s="103">
        <f t="shared" si="30"/>
        <v>1.2999999999999999E-3</v>
      </c>
      <c r="X77" s="237"/>
    </row>
    <row r="78" spans="1:24" ht="12.75" customHeight="1" x14ac:dyDescent="0.3">
      <c r="A78" s="38" t="s">
        <v>135</v>
      </c>
      <c r="B78" s="50"/>
      <c r="C78" s="216">
        <v>19057.400000000001</v>
      </c>
      <c r="D78" s="103">
        <f t="shared" si="20"/>
        <v>0.02</v>
      </c>
      <c r="E78" s="216">
        <v>19438.548000000003</v>
      </c>
      <c r="F78" s="103">
        <f t="shared" si="21"/>
        <v>0.02</v>
      </c>
      <c r="G78" s="216">
        <v>19827.318960000001</v>
      </c>
      <c r="H78" s="103">
        <f t="shared" si="22"/>
        <v>1.9999999999999997E-2</v>
      </c>
      <c r="I78" s="216">
        <v>20223.865339200005</v>
      </c>
      <c r="J78" s="103">
        <f t="shared" si="23"/>
        <v>0.02</v>
      </c>
      <c r="K78" s="216">
        <v>20628.342645984005</v>
      </c>
      <c r="L78" s="103">
        <f t="shared" si="24"/>
        <v>0.02</v>
      </c>
      <c r="M78" s="216">
        <v>21040.909498903682</v>
      </c>
      <c r="N78" s="103">
        <f t="shared" si="25"/>
        <v>0.02</v>
      </c>
      <c r="O78" s="216">
        <v>21461.727688881754</v>
      </c>
      <c r="P78" s="103">
        <f t="shared" si="26"/>
        <v>0.02</v>
      </c>
      <c r="Q78" s="216">
        <v>21890.962242659392</v>
      </c>
      <c r="R78" s="103">
        <f t="shared" si="27"/>
        <v>0.02</v>
      </c>
      <c r="S78" s="216">
        <v>22328.78148751258</v>
      </c>
      <c r="T78" s="103">
        <f t="shared" si="28"/>
        <v>0.02</v>
      </c>
      <c r="U78" s="216">
        <v>22775.357117262833</v>
      </c>
      <c r="V78" s="103">
        <f t="shared" si="30"/>
        <v>0.02</v>
      </c>
      <c r="X78" s="237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30"/>
        <v>0</v>
      </c>
      <c r="X79" s="237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30"/>
        <v>0</v>
      </c>
      <c r="X80" s="237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30"/>
        <v>0</v>
      </c>
      <c r="X81" s="237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30"/>
        <v>0</v>
      </c>
      <c r="X82" s="237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30"/>
        <v>0</v>
      </c>
      <c r="X83" s="237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30"/>
        <v>0</v>
      </c>
      <c r="X84" s="237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30"/>
        <v>0</v>
      </c>
      <c r="X85" s="237"/>
    </row>
    <row r="86" spans="1:24" ht="12.75" customHeight="1" x14ac:dyDescent="0.3">
      <c r="A86" s="38" t="s">
        <v>15</v>
      </c>
      <c r="B86" s="50"/>
      <c r="C86" s="216">
        <v>3811.4799999999996</v>
      </c>
      <c r="D86" s="103">
        <f t="shared" si="20"/>
        <v>3.9999999999999992E-3</v>
      </c>
      <c r="E86" s="216">
        <v>3887.7095999999997</v>
      </c>
      <c r="F86" s="103">
        <f t="shared" si="21"/>
        <v>3.9999999999999992E-3</v>
      </c>
      <c r="G86" s="216">
        <v>3965.463792</v>
      </c>
      <c r="H86" s="103">
        <f t="shared" si="22"/>
        <v>3.9999999999999992E-3</v>
      </c>
      <c r="I86" s="216">
        <v>4044.7730678400007</v>
      </c>
      <c r="J86" s="103">
        <f t="shared" si="23"/>
        <v>4.0000000000000001E-3</v>
      </c>
      <c r="K86" s="216">
        <v>4125.6685291968006</v>
      </c>
      <c r="L86" s="103">
        <f t="shared" si="24"/>
        <v>4.0000000000000001E-3</v>
      </c>
      <c r="M86" s="216">
        <v>4208.1818997807368</v>
      </c>
      <c r="N86" s="103">
        <f t="shared" si="25"/>
        <v>4.0000000000000001E-3</v>
      </c>
      <c r="O86" s="216">
        <v>4292.3455377763503</v>
      </c>
      <c r="P86" s="103">
        <f t="shared" si="26"/>
        <v>3.9999999999999992E-3</v>
      </c>
      <c r="Q86" s="216">
        <v>4378.1924485318787</v>
      </c>
      <c r="R86" s="103">
        <f t="shared" si="27"/>
        <v>4.0000000000000001E-3</v>
      </c>
      <c r="S86" s="216">
        <v>4465.7562975025157</v>
      </c>
      <c r="T86" s="103">
        <f t="shared" si="28"/>
        <v>4.0000000000000001E-3</v>
      </c>
      <c r="U86" s="216">
        <v>4555.0714234525667</v>
      </c>
      <c r="V86" s="103">
        <f t="shared" si="30"/>
        <v>4.0000000000000001E-3</v>
      </c>
      <c r="X86" s="237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30"/>
        <v>0</v>
      </c>
      <c r="X87" s="237"/>
    </row>
    <row r="88" spans="1:24" ht="12.75" customHeight="1" x14ac:dyDescent="0.3">
      <c r="A88" s="38" t="s">
        <v>12</v>
      </c>
      <c r="B88" s="50"/>
      <c r="C88" s="216">
        <v>4859.6369999999997</v>
      </c>
      <c r="D88" s="103">
        <f t="shared" si="20"/>
        <v>5.0999999999999995E-3</v>
      </c>
      <c r="E88" s="216">
        <v>4956.8297400000001</v>
      </c>
      <c r="F88" s="103">
        <f t="shared" si="21"/>
        <v>5.1000000000000004E-3</v>
      </c>
      <c r="G88" s="216">
        <v>5055.9663348000004</v>
      </c>
      <c r="H88" s="103">
        <f t="shared" si="22"/>
        <v>5.0999999999999995E-3</v>
      </c>
      <c r="I88" s="216">
        <v>5157.0856614960012</v>
      </c>
      <c r="J88" s="103">
        <f t="shared" si="23"/>
        <v>5.1000000000000004E-3</v>
      </c>
      <c r="K88" s="216">
        <v>5260.2273747259214</v>
      </c>
      <c r="L88" s="103">
        <f t="shared" si="24"/>
        <v>5.1000000000000004E-3</v>
      </c>
      <c r="M88" s="216">
        <v>5365.4319222204394</v>
      </c>
      <c r="N88" s="103">
        <f t="shared" si="25"/>
        <v>5.1000000000000004E-3</v>
      </c>
      <c r="O88" s="216">
        <v>5472.7405606648481</v>
      </c>
      <c r="P88" s="103">
        <f t="shared" si="26"/>
        <v>5.1000000000000004E-3</v>
      </c>
      <c r="Q88" s="216">
        <v>5582.1953718781451</v>
      </c>
      <c r="R88" s="103">
        <f t="shared" si="27"/>
        <v>5.1000000000000004E-3</v>
      </c>
      <c r="S88" s="216">
        <v>5693.8392793157072</v>
      </c>
      <c r="T88" s="103">
        <f t="shared" si="28"/>
        <v>5.0999999999999995E-3</v>
      </c>
      <c r="U88" s="216">
        <v>5807.7160649020225</v>
      </c>
      <c r="V88" s="103">
        <f t="shared" si="30"/>
        <v>5.1000000000000004E-3</v>
      </c>
      <c r="X88" s="237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30"/>
        <v>0</v>
      </c>
      <c r="X89" s="237"/>
    </row>
    <row r="90" spans="1:24" ht="12.75" customHeight="1" x14ac:dyDescent="0.3">
      <c r="A90" s="38" t="s">
        <v>17</v>
      </c>
      <c r="B90" s="50"/>
      <c r="C90" s="216">
        <v>190.57399999999998</v>
      </c>
      <c r="D90" s="103">
        <f t="shared" si="20"/>
        <v>1.9999999999999998E-4</v>
      </c>
      <c r="E90" s="216">
        <v>194.38548</v>
      </c>
      <c r="F90" s="103">
        <f t="shared" si="21"/>
        <v>2.0000000000000001E-4</v>
      </c>
      <c r="G90" s="216">
        <v>198.27318960000002</v>
      </c>
      <c r="H90" s="103">
        <f t="shared" si="22"/>
        <v>2.0000000000000001E-4</v>
      </c>
      <c r="I90" s="216">
        <v>202.23865339200006</v>
      </c>
      <c r="J90" s="103">
        <f t="shared" si="23"/>
        <v>2.0000000000000004E-4</v>
      </c>
      <c r="K90" s="216">
        <v>206.28342645984006</v>
      </c>
      <c r="L90" s="103">
        <f t="shared" si="24"/>
        <v>2.0000000000000004E-4</v>
      </c>
      <c r="M90" s="216">
        <v>210.40909498903684</v>
      </c>
      <c r="N90" s="103">
        <f t="shared" si="25"/>
        <v>2.0000000000000004E-4</v>
      </c>
      <c r="O90" s="216">
        <v>214.61727688881754</v>
      </c>
      <c r="P90" s="103">
        <f t="shared" si="26"/>
        <v>1.9999999999999998E-4</v>
      </c>
      <c r="Q90" s="216">
        <v>218.9096224265939</v>
      </c>
      <c r="R90" s="103">
        <f t="shared" si="27"/>
        <v>1.9999999999999998E-4</v>
      </c>
      <c r="S90" s="216">
        <v>223.28781487512578</v>
      </c>
      <c r="T90" s="103">
        <f t="shared" si="28"/>
        <v>1.9999999999999998E-4</v>
      </c>
      <c r="U90" s="216">
        <v>227.75357117262834</v>
      </c>
      <c r="V90" s="103">
        <f t="shared" si="30"/>
        <v>2.0000000000000001E-4</v>
      </c>
      <c r="X90" s="237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30"/>
        <v>0</v>
      </c>
      <c r="X91" s="237"/>
    </row>
    <row r="92" spans="1:24" ht="12.75" customHeight="1" x14ac:dyDescent="0.3">
      <c r="A92" s="38" t="s">
        <v>13</v>
      </c>
      <c r="B92" s="50"/>
      <c r="C92" s="216">
        <v>3335.0450000000001</v>
      </c>
      <c r="D92" s="103">
        <f t="shared" si="20"/>
        <v>3.5000000000000001E-3</v>
      </c>
      <c r="E92" s="216">
        <v>3401.7458999999999</v>
      </c>
      <c r="F92" s="103">
        <f t="shared" si="21"/>
        <v>3.4999999999999996E-3</v>
      </c>
      <c r="G92" s="216">
        <v>3469.7808180000002</v>
      </c>
      <c r="H92" s="103">
        <f t="shared" si="22"/>
        <v>3.5000000000000001E-3</v>
      </c>
      <c r="I92" s="216">
        <v>3539.1764343600012</v>
      </c>
      <c r="J92" s="103">
        <f t="shared" si="23"/>
        <v>3.5000000000000005E-3</v>
      </c>
      <c r="K92" s="216">
        <v>3609.9599630472007</v>
      </c>
      <c r="L92" s="103">
        <f t="shared" si="24"/>
        <v>3.5000000000000001E-3</v>
      </c>
      <c r="M92" s="216">
        <v>3682.1591623081445</v>
      </c>
      <c r="N92" s="103">
        <f t="shared" si="25"/>
        <v>3.5000000000000001E-3</v>
      </c>
      <c r="O92" s="216">
        <v>3755.8023455543066</v>
      </c>
      <c r="P92" s="103">
        <f t="shared" si="26"/>
        <v>3.4999999999999996E-3</v>
      </c>
      <c r="Q92" s="216">
        <v>3830.9183924653935</v>
      </c>
      <c r="R92" s="103">
        <f t="shared" si="27"/>
        <v>3.5000000000000001E-3</v>
      </c>
      <c r="S92" s="216">
        <v>3907.5367603147015</v>
      </c>
      <c r="T92" s="103">
        <f t="shared" si="28"/>
        <v>3.5000000000000001E-3</v>
      </c>
      <c r="U92" s="216">
        <v>3985.6874955209955</v>
      </c>
      <c r="V92" s="103">
        <f t="shared" si="30"/>
        <v>3.5000000000000001E-3</v>
      </c>
      <c r="X92" s="237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30"/>
        <v>0</v>
      </c>
      <c r="X93" s="237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30"/>
        <v>0</v>
      </c>
      <c r="X94" s="237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30"/>
        <v>0</v>
      </c>
      <c r="X95" s="237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30"/>
        <v>0</v>
      </c>
      <c r="X96" s="237"/>
    </row>
    <row r="97" spans="1:24" ht="12.75" customHeight="1" x14ac:dyDescent="0.3">
      <c r="A97" s="38" t="s">
        <v>7</v>
      </c>
      <c r="B97" s="50"/>
      <c r="C97" s="216">
        <v>19635.000400000001</v>
      </c>
      <c r="D97" s="103">
        <f t="shared" si="20"/>
        <v>2.0606169152140377E-2</v>
      </c>
      <c r="E97" s="216">
        <v>18905.943781999998</v>
      </c>
      <c r="F97" s="103">
        <f t="shared" si="21"/>
        <v>1.9452012343720321E-2</v>
      </c>
      <c r="G97" s="216">
        <v>19284.062657639999</v>
      </c>
      <c r="H97" s="103">
        <f t="shared" si="22"/>
        <v>1.9452012343720321E-2</v>
      </c>
      <c r="I97" s="216">
        <v>19669.7439107928</v>
      </c>
      <c r="J97" s="103">
        <f t="shared" si="23"/>
        <v>1.9452012343720321E-2</v>
      </c>
      <c r="K97" s="216">
        <v>20063.138789008655</v>
      </c>
      <c r="L97" s="103">
        <f t="shared" si="24"/>
        <v>1.9452012343720321E-2</v>
      </c>
      <c r="M97" s="216">
        <v>20464.40156478883</v>
      </c>
      <c r="N97" s="103">
        <f t="shared" si="25"/>
        <v>1.9452012343720324E-2</v>
      </c>
      <c r="O97" s="216">
        <v>20873.689596084609</v>
      </c>
      <c r="P97" s="103">
        <f t="shared" si="26"/>
        <v>1.9452012343720324E-2</v>
      </c>
      <c r="Q97" s="216">
        <v>21291.163388006298</v>
      </c>
      <c r="R97" s="103">
        <f t="shared" si="27"/>
        <v>1.9452012343720321E-2</v>
      </c>
      <c r="S97" s="216">
        <v>21716.986655766428</v>
      </c>
      <c r="T97" s="103">
        <f t="shared" si="28"/>
        <v>1.9452012343720324E-2</v>
      </c>
      <c r="U97" s="216">
        <v>22151.326388881756</v>
      </c>
      <c r="V97" s="103">
        <f t="shared" si="30"/>
        <v>1.9452012343720324E-2</v>
      </c>
      <c r="X97" s="237"/>
    </row>
    <row r="98" spans="1:24" ht="12.75" customHeight="1" x14ac:dyDescent="0.3">
      <c r="A98" s="145" t="s">
        <v>245</v>
      </c>
      <c r="B98" s="50"/>
      <c r="C98" s="216">
        <v>1143.444</v>
      </c>
      <c r="D98" s="103">
        <f t="shared" si="20"/>
        <v>1.1999999999999999E-3</v>
      </c>
      <c r="E98" s="216">
        <v>1166.3128799999997</v>
      </c>
      <c r="F98" s="103">
        <f t="shared" si="21"/>
        <v>1.1999999999999997E-3</v>
      </c>
      <c r="G98" s="216">
        <v>1189.6391375999999</v>
      </c>
      <c r="H98" s="103">
        <f t="shared" si="22"/>
        <v>1.1999999999999999E-3</v>
      </c>
      <c r="I98" s="216">
        <v>1213.4319203520001</v>
      </c>
      <c r="J98" s="103">
        <f t="shared" si="23"/>
        <v>1.1999999999999999E-3</v>
      </c>
      <c r="K98" s="216">
        <v>1237.7005587590402</v>
      </c>
      <c r="L98" s="103">
        <f t="shared" si="24"/>
        <v>1.1999999999999999E-3</v>
      </c>
      <c r="M98" s="216">
        <v>1262.4545699342207</v>
      </c>
      <c r="N98" s="103">
        <f t="shared" si="25"/>
        <v>1.1999999999999999E-3</v>
      </c>
      <c r="O98" s="216">
        <v>1287.7036613329051</v>
      </c>
      <c r="P98" s="103">
        <f t="shared" si="26"/>
        <v>1.1999999999999999E-3</v>
      </c>
      <c r="Q98" s="216">
        <v>1313.4577345595633</v>
      </c>
      <c r="R98" s="103">
        <f t="shared" si="27"/>
        <v>1.1999999999999999E-3</v>
      </c>
      <c r="S98" s="216">
        <v>1339.7268892507543</v>
      </c>
      <c r="T98" s="103">
        <f t="shared" si="28"/>
        <v>1.1999999999999997E-3</v>
      </c>
      <c r="U98" s="216">
        <v>1366.5214270357699</v>
      </c>
      <c r="V98" s="103">
        <f t="shared" si="30"/>
        <v>1.1999999999999999E-3</v>
      </c>
      <c r="X98" s="237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30"/>
        <v>0</v>
      </c>
      <c r="X99" s="237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30"/>
        <v>0</v>
      </c>
      <c r="X100" s="237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30"/>
        <v>0</v>
      </c>
      <c r="X101" s="237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30"/>
        <v>0</v>
      </c>
      <c r="X102" s="237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30"/>
        <v>0</v>
      </c>
      <c r="X103" s="237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30"/>
        <v>0</v>
      </c>
      <c r="X104" s="237"/>
    </row>
    <row r="105" spans="1:24" ht="12.75" customHeight="1" x14ac:dyDescent="0.3">
      <c r="A105" s="26" t="s">
        <v>36</v>
      </c>
      <c r="B105" s="69"/>
      <c r="C105" s="105">
        <f>SUM(C52:C104)</f>
        <v>240579.89098495548</v>
      </c>
      <c r="D105" s="106">
        <f t="shared" ref="D105" si="31">IFERROR(C105/C$28,0)</f>
        <v>0.25247923744577483</v>
      </c>
      <c r="E105" s="105">
        <f>SUM(E52:E104)</f>
        <v>238895.99270725614</v>
      </c>
      <c r="F105" s="106">
        <f t="shared" ref="F105" si="32">IFERROR(E105/E$28,0)</f>
        <v>0.24579612912163618</v>
      </c>
      <c r="G105" s="105">
        <f>SUM(G52:G104)</f>
        <v>244474.31411136541</v>
      </c>
      <c r="H105" s="106">
        <f t="shared" ref="H105" si="33">IFERROR(G105/G$28,0)</f>
        <v>0.24660350156727937</v>
      </c>
      <c r="I105" s="105">
        <f>SUM(I52:I104)</f>
        <v>248998.80298293155</v>
      </c>
      <c r="J105" s="106">
        <f t="shared" ref="J105" si="34">IFERROR(I105/I$28,0)</f>
        <v>0.24624254444603735</v>
      </c>
      <c r="K105" s="105">
        <f>SUM(K52:K104)</f>
        <v>253927.40665012624</v>
      </c>
      <c r="L105" s="106">
        <f t="shared" ref="L105" si="35">IFERROR(K105/K$28,0)</f>
        <v>0.24619273686493831</v>
      </c>
      <c r="M105" s="105">
        <f>SUM(M52:M104)</f>
        <v>258954.25740408077</v>
      </c>
      <c r="N105" s="106">
        <f t="shared" ref="N105" si="36">IFERROR(M105/M$28,0)</f>
        <v>0.24614359699382135</v>
      </c>
      <c r="O105" s="105">
        <f>SUM(O52:O104)</f>
        <v>264080.25939785497</v>
      </c>
      <c r="P105" s="106">
        <f t="shared" ref="P105" si="37">IFERROR(O105/O$28,0)</f>
        <v>0.24609412925750773</v>
      </c>
      <c r="Q105" s="105">
        <f>SUM(Q52:Q104)</f>
        <v>269308.44856534927</v>
      </c>
      <c r="R105" s="106">
        <f t="shared" ref="R105" si="38">IFERROR(Q105/Q$28,0)</f>
        <v>0.24604532736394938</v>
      </c>
      <c r="S105" s="105">
        <f>SUM(S52:S104)</f>
        <v>274640.32723029301</v>
      </c>
      <c r="T105" s="106">
        <f t="shared" ref="T105" si="39">IFERROR(S105/S$28,0)</f>
        <v>0.24599669926806014</v>
      </c>
      <c r="U105" s="105">
        <f>SUM(U52:U104)</f>
        <v>280077.96156030853</v>
      </c>
      <c r="V105" s="106">
        <f t="shared" si="30"/>
        <v>0.24594825022350175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-148260.07498495548</v>
      </c>
      <c r="D107" s="106">
        <f>IFERROR(C107/C$28,0)</f>
        <v>-0.15559318163543345</v>
      </c>
      <c r="E107" s="105">
        <f>E28-E33-E46-E105</f>
        <v>-113887.8036272561</v>
      </c>
      <c r="F107" s="106">
        <f>IFERROR(E107/E$28,0)</f>
        <v>-0.11717727438001654</v>
      </c>
      <c r="G107" s="105">
        <f>G28-G33-G46-G105</f>
        <v>-116965.96124976553</v>
      </c>
      <c r="H107" s="106">
        <f>IFERROR(G107/G$28,0)</f>
        <v>-0.1179846468256599</v>
      </c>
      <c r="I107" s="105">
        <f>I28-I33-I46-I105</f>
        <v>-118940.28306409944</v>
      </c>
      <c r="J107" s="106">
        <f>IFERROR(I107/I$28,0)</f>
        <v>-0.11762368970441767</v>
      </c>
      <c r="K107" s="105">
        <f>K28-K33-K46-K105</f>
        <v>-121267.7163329176</v>
      </c>
      <c r="L107" s="106">
        <f>IFERROR(K107/K$28,0)</f>
        <v>-0.11757388212331872</v>
      </c>
      <c r="M107" s="105">
        <f>M28-M33-M46-M105</f>
        <v>-123641.37328052794</v>
      </c>
      <c r="N107" s="106">
        <f>IFERROR(M107/M$28,0)</f>
        <v>-0.11752474225220176</v>
      </c>
      <c r="O107" s="105">
        <f>O28-O33-O46-O105</f>
        <v>-126061.11759183119</v>
      </c>
      <c r="P107" s="106">
        <f>IFERROR(O107/O$28,0)</f>
        <v>-0.11747527451588824</v>
      </c>
      <c r="Q107" s="105">
        <f>Q28-Q33-Q46-Q105</f>
        <v>-128528.92392320494</v>
      </c>
      <c r="R107" s="106">
        <f>IFERROR(Q107/Q$28,0)</f>
        <v>-0.11742647262232983</v>
      </c>
      <c r="S107" s="105">
        <f>S28-S33-S46-S105</f>
        <v>-131045.21209530573</v>
      </c>
      <c r="T107" s="106">
        <f>IFERROR(S107/S$28,0)</f>
        <v>-0.11737784452644051</v>
      </c>
      <c r="U107" s="105">
        <f>U28-U33-U46-U105</f>
        <v>-133610.94412262161</v>
      </c>
      <c r="V107" s="106">
        <f>IFERROR(U107/U$28,0)</f>
        <v>-0.11732939548188225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142930.5</v>
      </c>
      <c r="D111" s="103">
        <f t="shared" ref="D111:D116" si="40">IFERROR(C111/C$28,0)</f>
        <v>0.15</v>
      </c>
      <c r="E111" s="102">
        <f>E59</f>
        <v>145789.10999999999</v>
      </c>
      <c r="F111" s="103">
        <f t="shared" ref="F111:F116" si="41">IFERROR(E111/E$28,0)</f>
        <v>0.15</v>
      </c>
      <c r="G111" s="102">
        <f>G59</f>
        <v>148704.8922</v>
      </c>
      <c r="H111" s="103">
        <f t="shared" ref="H111:H116" si="42">IFERROR(G111/G$28,0)</f>
        <v>0.15</v>
      </c>
      <c r="I111" s="102">
        <f>I59</f>
        <v>151678.99004400001</v>
      </c>
      <c r="J111" s="103">
        <f t="shared" ref="J111:J116" si="43">IFERROR(I111/I$28,0)</f>
        <v>0.15</v>
      </c>
      <c r="K111" s="102">
        <f>K59</f>
        <v>154712.56984488002</v>
      </c>
      <c r="L111" s="103">
        <f t="shared" ref="L111:L116" si="44">IFERROR(K111/K$28,0)</f>
        <v>0.15</v>
      </c>
      <c r="M111" s="102">
        <f>M59</f>
        <v>157806.82124177759</v>
      </c>
      <c r="N111" s="103">
        <f t="shared" ref="N111:N116" si="45">IFERROR(M111/M$28,0)</f>
        <v>0.15</v>
      </c>
      <c r="O111" s="102">
        <f>O59</f>
        <v>160962.95766661316</v>
      </c>
      <c r="P111" s="103">
        <f t="shared" ref="P111:P116" si="46">IFERROR(O111/O$28,0)</f>
        <v>0.15</v>
      </c>
      <c r="Q111" s="102">
        <f>Q59</f>
        <v>164182.21681994543</v>
      </c>
      <c r="R111" s="103">
        <f t="shared" ref="R111:R116" si="47">IFERROR(Q111/Q$28,0)</f>
        <v>0.15</v>
      </c>
      <c r="S111" s="102">
        <f>S59</f>
        <v>167465.86115634433</v>
      </c>
      <c r="T111" s="103">
        <f t="shared" ref="T111:T116" si="48">IFERROR(S111/S$28,0)</f>
        <v>0.15</v>
      </c>
      <c r="U111" s="102">
        <f>U59</f>
        <v>170815.17837947124</v>
      </c>
      <c r="V111" s="103">
        <f t="shared" ref="V111:V116" si="49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40"/>
        <v>0</v>
      </c>
      <c r="E112" s="102">
        <f>E62</f>
        <v>0</v>
      </c>
      <c r="F112" s="103">
        <f t="shared" si="41"/>
        <v>0</v>
      </c>
      <c r="G112" s="102">
        <f>G62</f>
        <v>0</v>
      </c>
      <c r="H112" s="103">
        <f t="shared" si="42"/>
        <v>0</v>
      </c>
      <c r="I112" s="102">
        <f>I62</f>
        <v>0</v>
      </c>
      <c r="J112" s="103">
        <f t="shared" si="43"/>
        <v>0</v>
      </c>
      <c r="K112" s="102">
        <f>K62</f>
        <v>0</v>
      </c>
      <c r="L112" s="103">
        <f t="shared" si="44"/>
        <v>0</v>
      </c>
      <c r="M112" s="102">
        <f>M62</f>
        <v>0</v>
      </c>
      <c r="N112" s="103">
        <f t="shared" si="45"/>
        <v>0</v>
      </c>
      <c r="O112" s="102">
        <f>O62</f>
        <v>0</v>
      </c>
      <c r="P112" s="103">
        <f t="shared" si="46"/>
        <v>0</v>
      </c>
      <c r="Q112" s="102">
        <f>Q62</f>
        <v>0</v>
      </c>
      <c r="R112" s="103">
        <f t="shared" si="47"/>
        <v>0</v>
      </c>
      <c r="S112" s="102">
        <f>S62</f>
        <v>0</v>
      </c>
      <c r="T112" s="103">
        <f t="shared" si="48"/>
        <v>0</v>
      </c>
      <c r="U112" s="102">
        <f>U62</f>
        <v>0</v>
      </c>
      <c r="V112" s="103">
        <f t="shared" si="49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0"/>
        <v>0</v>
      </c>
      <c r="E113" s="136">
        <v>0</v>
      </c>
      <c r="F113" s="103">
        <f t="shared" si="41"/>
        <v>0</v>
      </c>
      <c r="G113" s="136">
        <v>0</v>
      </c>
      <c r="H113" s="103">
        <f t="shared" si="42"/>
        <v>0</v>
      </c>
      <c r="I113" s="136">
        <v>0</v>
      </c>
      <c r="J113" s="103">
        <f t="shared" si="43"/>
        <v>0</v>
      </c>
      <c r="K113" s="136">
        <v>0</v>
      </c>
      <c r="L113" s="103">
        <f t="shared" si="44"/>
        <v>0</v>
      </c>
      <c r="M113" s="136">
        <v>0</v>
      </c>
      <c r="N113" s="103">
        <f t="shared" si="45"/>
        <v>0</v>
      </c>
      <c r="O113" s="136">
        <v>0</v>
      </c>
      <c r="P113" s="103">
        <f t="shared" si="46"/>
        <v>0</v>
      </c>
      <c r="Q113" s="136">
        <v>0</v>
      </c>
      <c r="R113" s="103">
        <f t="shared" si="47"/>
        <v>0</v>
      </c>
      <c r="S113" s="136">
        <v>0</v>
      </c>
      <c r="T113" s="103">
        <f t="shared" si="48"/>
        <v>0</v>
      </c>
      <c r="U113" s="136">
        <v>0</v>
      </c>
      <c r="V113" s="103">
        <f t="shared" si="49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0"/>
        <v>0</v>
      </c>
      <c r="E114" s="136">
        <v>0</v>
      </c>
      <c r="F114" s="103">
        <f t="shared" si="41"/>
        <v>0</v>
      </c>
      <c r="G114" s="136">
        <v>0</v>
      </c>
      <c r="H114" s="103">
        <f t="shared" si="42"/>
        <v>0</v>
      </c>
      <c r="I114" s="136">
        <v>0</v>
      </c>
      <c r="J114" s="103">
        <f t="shared" si="43"/>
        <v>0</v>
      </c>
      <c r="K114" s="136">
        <v>0</v>
      </c>
      <c r="L114" s="103">
        <f t="shared" si="44"/>
        <v>0</v>
      </c>
      <c r="M114" s="136">
        <v>0</v>
      </c>
      <c r="N114" s="103">
        <f t="shared" si="45"/>
        <v>0</v>
      </c>
      <c r="O114" s="136">
        <v>0</v>
      </c>
      <c r="P114" s="103">
        <f t="shared" si="46"/>
        <v>0</v>
      </c>
      <c r="Q114" s="136">
        <v>0</v>
      </c>
      <c r="R114" s="103">
        <f t="shared" si="47"/>
        <v>0</v>
      </c>
      <c r="S114" s="136">
        <v>0</v>
      </c>
      <c r="T114" s="103">
        <f t="shared" si="48"/>
        <v>0</v>
      </c>
      <c r="U114" s="136">
        <v>0</v>
      </c>
      <c r="V114" s="103">
        <f t="shared" si="49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0"/>
        <v>0</v>
      </c>
      <c r="E115" s="137">
        <v>0</v>
      </c>
      <c r="F115" s="103">
        <f t="shared" si="41"/>
        <v>0</v>
      </c>
      <c r="G115" s="137">
        <v>0</v>
      </c>
      <c r="H115" s="103">
        <f t="shared" si="42"/>
        <v>0</v>
      </c>
      <c r="I115" s="137">
        <v>0</v>
      </c>
      <c r="J115" s="103">
        <f t="shared" si="43"/>
        <v>0</v>
      </c>
      <c r="K115" s="137">
        <v>0</v>
      </c>
      <c r="L115" s="103">
        <f t="shared" si="44"/>
        <v>0</v>
      </c>
      <c r="M115" s="137">
        <v>0</v>
      </c>
      <c r="N115" s="103">
        <f t="shared" si="45"/>
        <v>0</v>
      </c>
      <c r="O115" s="137">
        <v>0</v>
      </c>
      <c r="P115" s="103">
        <f t="shared" si="46"/>
        <v>0</v>
      </c>
      <c r="Q115" s="137">
        <v>0</v>
      </c>
      <c r="R115" s="103">
        <f t="shared" si="47"/>
        <v>0</v>
      </c>
      <c r="S115" s="137">
        <v>0</v>
      </c>
      <c r="T115" s="103">
        <f t="shared" si="48"/>
        <v>0</v>
      </c>
      <c r="U115" s="137">
        <v>0</v>
      </c>
      <c r="V115" s="103">
        <f t="shared" si="49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142930.5</v>
      </c>
      <c r="D116" s="106">
        <f t="shared" si="40"/>
        <v>0.15</v>
      </c>
      <c r="E116" s="108">
        <f>SUM(E111:E115)</f>
        <v>145789.10999999999</v>
      </c>
      <c r="F116" s="106">
        <f t="shared" si="41"/>
        <v>0.15</v>
      </c>
      <c r="G116" s="108">
        <f>SUM(G111:G115)</f>
        <v>148704.8922</v>
      </c>
      <c r="H116" s="106">
        <f t="shared" si="42"/>
        <v>0.15</v>
      </c>
      <c r="I116" s="108">
        <f>SUM(I111:I115)</f>
        <v>151678.99004400001</v>
      </c>
      <c r="J116" s="106">
        <f t="shared" si="43"/>
        <v>0.15</v>
      </c>
      <c r="K116" s="108">
        <f>SUM(K111:K115)</f>
        <v>154712.56984488002</v>
      </c>
      <c r="L116" s="106">
        <f t="shared" si="44"/>
        <v>0.15</v>
      </c>
      <c r="M116" s="108">
        <f>SUM(M111:M115)</f>
        <v>157806.82124177759</v>
      </c>
      <c r="N116" s="106">
        <f t="shared" si="45"/>
        <v>0.15</v>
      </c>
      <c r="O116" s="108">
        <f>SUM(O111:O115)</f>
        <v>160962.95766661316</v>
      </c>
      <c r="P116" s="106">
        <f t="shared" si="46"/>
        <v>0.15</v>
      </c>
      <c r="Q116" s="108">
        <f>SUM(Q111:Q115)</f>
        <v>164182.21681994543</v>
      </c>
      <c r="R116" s="106">
        <f t="shared" si="47"/>
        <v>0.15</v>
      </c>
      <c r="S116" s="108">
        <f>SUM(S111:S115)</f>
        <v>167465.86115634433</v>
      </c>
      <c r="T116" s="106">
        <f t="shared" si="48"/>
        <v>0.15</v>
      </c>
      <c r="U116" s="108">
        <f>SUM(U111:U115)</f>
        <v>170815.17837947124</v>
      </c>
      <c r="V116" s="106">
        <f t="shared" si="49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126"/>
  <sheetViews>
    <sheetView topLeftCell="A75" zoomScale="70" zoomScaleNormal="70" workbookViewId="0">
      <selection activeCell="I78" sqref="I78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20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Catering Services (BBC)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151" t="s">
        <v>237</v>
      </c>
      <c r="B19" s="50"/>
      <c r="C19" s="102"/>
      <c r="D19" s="103">
        <f>IFERROR(C19/C$28,0)</f>
        <v>0</v>
      </c>
      <c r="E19" s="102"/>
      <c r="F19" s="103">
        <f>IFERROR(E19/E$28,0)</f>
        <v>0</v>
      </c>
      <c r="G19" s="102"/>
      <c r="H19" s="103">
        <f>IFERROR(G19/G$28,0)</f>
        <v>0</v>
      </c>
      <c r="I19" s="102"/>
      <c r="J19" s="103">
        <f>IFERROR(I19/I$28,0)</f>
        <v>0</v>
      </c>
      <c r="K19" s="102"/>
      <c r="L19" s="103">
        <f>IFERROR(K19/K$28,0)</f>
        <v>0</v>
      </c>
      <c r="M19" s="102"/>
      <c r="N19" s="103">
        <f>IFERROR(M19/M$28,0)</f>
        <v>0</v>
      </c>
      <c r="O19" s="102"/>
      <c r="P19" s="103">
        <f>IFERROR(O19/O$28,0)</f>
        <v>0</v>
      </c>
      <c r="Q19" s="102"/>
      <c r="R19" s="103">
        <f>IFERROR(Q19/Q$28,0)</f>
        <v>0</v>
      </c>
      <c r="S19" s="102"/>
      <c r="T19" s="103">
        <f>IFERROR(S19/S$28,0)</f>
        <v>0</v>
      </c>
      <c r="U19" s="102"/>
      <c r="V19" s="103">
        <f>IFERROR(U19/U$28,0)</f>
        <v>0</v>
      </c>
    </row>
    <row r="20" spans="1:22" ht="12.75" customHeight="1" x14ac:dyDescent="0.3">
      <c r="A20" s="151" t="s">
        <v>238</v>
      </c>
      <c r="B20" s="50"/>
      <c r="C20" s="102"/>
      <c r="D20" s="103">
        <f>IFERROR(C20/C$28,0)</f>
        <v>0</v>
      </c>
      <c r="E20" s="102"/>
      <c r="F20" s="103">
        <f>IFERROR(E20/E$28,0)</f>
        <v>0</v>
      </c>
      <c r="G20" s="102"/>
      <c r="H20" s="103">
        <f>IFERROR(G20/G$28,0)</f>
        <v>0</v>
      </c>
      <c r="I20" s="102"/>
      <c r="J20" s="103">
        <f>IFERROR(I20/I$28,0)</f>
        <v>0</v>
      </c>
      <c r="K20" s="102"/>
      <c r="L20" s="103">
        <f>IFERROR(K20/K$28,0)</f>
        <v>0</v>
      </c>
      <c r="M20" s="102"/>
      <c r="N20" s="103">
        <f>IFERROR(M20/M$28,0)</f>
        <v>0</v>
      </c>
      <c r="O20" s="102"/>
      <c r="P20" s="103">
        <f>IFERROR(O20/O$28,0)</f>
        <v>0</v>
      </c>
      <c r="Q20" s="102"/>
      <c r="R20" s="103">
        <f>IFERROR(Q20/Q$28,0)</f>
        <v>0</v>
      </c>
      <c r="S20" s="102"/>
      <c r="T20" s="103">
        <f>IFERROR(S20/S$28,0)</f>
        <v>0</v>
      </c>
      <c r="U20" s="102"/>
      <c r="V20" s="103">
        <f>IFERROR(U20/U$28,0)</f>
        <v>0</v>
      </c>
    </row>
    <row r="21" spans="1:22" ht="12.75" customHeight="1" x14ac:dyDescent="0.3">
      <c r="A21" s="151" t="s">
        <v>235</v>
      </c>
      <c r="B21" s="50"/>
      <c r="C21" s="102"/>
      <c r="D21" s="103">
        <f>IFERROR(C21/C$28,0)</f>
        <v>0</v>
      </c>
      <c r="E21" s="102"/>
      <c r="F21" s="103">
        <f>IFERROR(E21/E$28,0)</f>
        <v>0</v>
      </c>
      <c r="G21" s="102"/>
      <c r="H21" s="103">
        <f>IFERROR(G21/G$28,0)</f>
        <v>0</v>
      </c>
      <c r="I21" s="102"/>
      <c r="J21" s="103">
        <f>IFERROR(I21/I$28,0)</f>
        <v>0</v>
      </c>
      <c r="K21" s="102"/>
      <c r="L21" s="103">
        <f>IFERROR(K21/K$28,0)</f>
        <v>0</v>
      </c>
      <c r="M21" s="102"/>
      <c r="N21" s="103">
        <f>IFERROR(M21/M$28,0)</f>
        <v>0</v>
      </c>
      <c r="O21" s="102"/>
      <c r="P21" s="103">
        <f>IFERROR(O21/O$28,0)</f>
        <v>0</v>
      </c>
      <c r="Q21" s="102"/>
      <c r="R21" s="103">
        <f>IFERROR(Q21/Q$28,0)</f>
        <v>0</v>
      </c>
      <c r="S21" s="102"/>
      <c r="T21" s="103">
        <f>IFERROR(S21/S$28,0)</f>
        <v>0</v>
      </c>
      <c r="U21" s="102"/>
      <c r="V21" s="103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</row>
    <row r="25" spans="1:22" ht="12.75" customHeight="1" x14ac:dyDescent="0.3">
      <c r="A25" s="38" t="s">
        <v>242</v>
      </c>
      <c r="B25" s="50"/>
      <c r="C25" s="136">
        <v>188500</v>
      </c>
      <c r="D25" s="103">
        <f t="shared" si="0"/>
        <v>1</v>
      </c>
      <c r="E25" s="136">
        <v>192270</v>
      </c>
      <c r="F25" s="103">
        <f t="shared" si="1"/>
        <v>1</v>
      </c>
      <c r="G25" s="136">
        <v>196115.4</v>
      </c>
      <c r="H25" s="103">
        <f t="shared" si="2"/>
        <v>1</v>
      </c>
      <c r="I25" s="136">
        <v>200037.70799999998</v>
      </c>
      <c r="J25" s="103">
        <f t="shared" si="3"/>
        <v>1</v>
      </c>
      <c r="K25" s="136">
        <v>204038.46216</v>
      </c>
      <c r="L25" s="103">
        <f t="shared" si="4"/>
        <v>1</v>
      </c>
      <c r="M25" s="136">
        <v>208119.23140319998</v>
      </c>
      <c r="N25" s="103">
        <f t="shared" si="5"/>
        <v>1</v>
      </c>
      <c r="O25" s="136">
        <v>212281.61603126398</v>
      </c>
      <c r="P25" s="103">
        <f t="shared" si="6"/>
        <v>1</v>
      </c>
      <c r="Q25" s="136">
        <v>216527.24835188925</v>
      </c>
      <c r="R25" s="103">
        <f t="shared" si="7"/>
        <v>1</v>
      </c>
      <c r="S25" s="136">
        <v>220857.79331892706</v>
      </c>
      <c r="T25" s="103">
        <f t="shared" si="8"/>
        <v>1</v>
      </c>
      <c r="U25" s="136">
        <v>225274.9491853056</v>
      </c>
      <c r="V25" s="103">
        <f t="shared" si="9"/>
        <v>1</v>
      </c>
    </row>
    <row r="26" spans="1:22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2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188500</v>
      </c>
      <c r="D28" s="106">
        <f t="shared" si="0"/>
        <v>1</v>
      </c>
      <c r="E28" s="105">
        <f>SUM(E19:E27)</f>
        <v>192270</v>
      </c>
      <c r="F28" s="106">
        <f t="shared" si="1"/>
        <v>1</v>
      </c>
      <c r="G28" s="105">
        <f>SUM(G19:G27)</f>
        <v>196115.4</v>
      </c>
      <c r="H28" s="106">
        <f t="shared" si="2"/>
        <v>1</v>
      </c>
      <c r="I28" s="105">
        <f>SUM(I19:I27)</f>
        <v>200037.70799999998</v>
      </c>
      <c r="J28" s="106">
        <f t="shared" si="3"/>
        <v>1</v>
      </c>
      <c r="K28" s="105">
        <f>SUM(K19:K27)</f>
        <v>204038.46216</v>
      </c>
      <c r="L28" s="106">
        <f t="shared" si="4"/>
        <v>1</v>
      </c>
      <c r="M28" s="105">
        <f>SUM(M19:M27)</f>
        <v>208119.23140319998</v>
      </c>
      <c r="N28" s="106">
        <f t="shared" si="5"/>
        <v>1</v>
      </c>
      <c r="O28" s="105">
        <f>SUM(O19:O27)</f>
        <v>212281.61603126398</v>
      </c>
      <c r="P28" s="106">
        <f t="shared" si="6"/>
        <v>1</v>
      </c>
      <c r="Q28" s="105">
        <f>SUM(Q19:Q27)</f>
        <v>216527.24835188925</v>
      </c>
      <c r="R28" s="106">
        <f t="shared" si="7"/>
        <v>1</v>
      </c>
      <c r="S28" s="105">
        <f>SUM(S19:S27)</f>
        <v>220857.79331892706</v>
      </c>
      <c r="T28" s="106">
        <f t="shared" si="8"/>
        <v>1</v>
      </c>
      <c r="U28" s="105">
        <f>SUM(U19:U27)</f>
        <v>225274.9491853056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3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216">
        <v>64090.000000000007</v>
      </c>
      <c r="D31" s="103">
        <f>IFERROR(C31/C$28,0)</f>
        <v>0.34</v>
      </c>
      <c r="E31" s="258">
        <v>65371.8</v>
      </c>
      <c r="F31" s="103">
        <f>IFERROR(E31/E$28,0)</f>
        <v>0.34</v>
      </c>
      <c r="G31" s="258">
        <v>66679.236000000004</v>
      </c>
      <c r="H31" s="103">
        <f>IFERROR(G31/G$28,0)</f>
        <v>0.34</v>
      </c>
      <c r="I31" s="258">
        <v>68012.820720000003</v>
      </c>
      <c r="J31" s="103">
        <f>IFERROR(I31/I$28,0)</f>
        <v>0.34</v>
      </c>
      <c r="K31" s="258">
        <v>69373.07713440001</v>
      </c>
      <c r="L31" s="103">
        <f>IFERROR(K31/K$28,0)</f>
        <v>0.34000000000000008</v>
      </c>
      <c r="M31" s="258">
        <v>70760.538677088014</v>
      </c>
      <c r="N31" s="103">
        <f>IFERROR(M31/M$28,0)</f>
        <v>0.34000000000000008</v>
      </c>
      <c r="O31" s="258">
        <v>72175.749450629766</v>
      </c>
      <c r="P31" s="103">
        <f>IFERROR(O31/O$28,0)</f>
        <v>0.34000000000000008</v>
      </c>
      <c r="Q31" s="258">
        <v>73619.264439642371</v>
      </c>
      <c r="R31" s="103">
        <f>IFERROR(Q31/Q$28,0)</f>
        <v>0.34000000000000014</v>
      </c>
      <c r="S31" s="258">
        <v>75091.649728435223</v>
      </c>
      <c r="T31" s="103">
        <f>IFERROR(S31/S$28,0)</f>
        <v>0.34000000000000014</v>
      </c>
      <c r="U31" s="258">
        <v>76593.482723003937</v>
      </c>
      <c r="V31" s="103">
        <f>IFERROR(U31/U$28,0)</f>
        <v>0.34000000000000014</v>
      </c>
    </row>
    <row r="32" spans="1:22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64090.000000000007</v>
      </c>
      <c r="D33" s="106">
        <f>IFERROR(C33/C$28,0)</f>
        <v>0.34</v>
      </c>
      <c r="E33" s="105">
        <f>SUM(E31:E32)</f>
        <v>65371.8</v>
      </c>
      <c r="F33" s="106">
        <f>IFERROR(E33/E$28,0)</f>
        <v>0.34</v>
      </c>
      <c r="G33" s="105">
        <f>SUM(G31:G32)</f>
        <v>66679.236000000004</v>
      </c>
      <c r="H33" s="106">
        <f>IFERROR(G33/G$28,0)</f>
        <v>0.34</v>
      </c>
      <c r="I33" s="105">
        <f>SUM(I31:I32)</f>
        <v>68012.820720000003</v>
      </c>
      <c r="J33" s="106">
        <f>IFERROR(I33/I$28,0)</f>
        <v>0.34</v>
      </c>
      <c r="K33" s="105">
        <f>SUM(K31:K32)</f>
        <v>69373.07713440001</v>
      </c>
      <c r="L33" s="106">
        <f>IFERROR(K33/K$28,0)</f>
        <v>0.34000000000000008</v>
      </c>
      <c r="M33" s="105">
        <f>SUM(M31:M32)</f>
        <v>70760.538677088014</v>
      </c>
      <c r="N33" s="106">
        <f>IFERROR(M33/M$28,0)</f>
        <v>0.34000000000000008</v>
      </c>
      <c r="O33" s="105">
        <f>SUM(O31:O32)</f>
        <v>72175.749450629766</v>
      </c>
      <c r="P33" s="106">
        <f>IFERROR(O33/O$28,0)</f>
        <v>0.34000000000000008</v>
      </c>
      <c r="Q33" s="105">
        <f>SUM(Q31:Q32)</f>
        <v>73619.264439642371</v>
      </c>
      <c r="R33" s="106">
        <f>IFERROR(Q33/Q$28,0)</f>
        <v>0.34000000000000014</v>
      </c>
      <c r="S33" s="105">
        <f>SUM(S31:S32)</f>
        <v>75091.649728435223</v>
      </c>
      <c r="T33" s="106">
        <f>IFERROR(S33/S$28,0)</f>
        <v>0.34000000000000014</v>
      </c>
      <c r="U33" s="105">
        <f>SUM(U31:U32)</f>
        <v>76593.482723003937</v>
      </c>
      <c r="V33" s="106">
        <f>IFERROR(U33/U$28,0)</f>
        <v>0.34000000000000014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/>
      <c r="D36" s="103">
        <f t="shared" ref="D36:D46" si="10">IFERROR(C36/C$28,0)</f>
        <v>0</v>
      </c>
      <c r="E36" s="216"/>
      <c r="F36" s="103">
        <f t="shared" ref="F36:F46" si="11">IFERROR(E36/E$28,0)</f>
        <v>0</v>
      </c>
      <c r="G36" s="216"/>
      <c r="H36" s="103">
        <f t="shared" ref="H36:H46" si="12">IFERROR(G36/G$28,0)</f>
        <v>0</v>
      </c>
      <c r="I36" s="216"/>
      <c r="J36" s="103">
        <f t="shared" ref="J36:J46" si="13">IFERROR(I36/I$28,0)</f>
        <v>0</v>
      </c>
      <c r="K36" s="216"/>
      <c r="L36" s="103">
        <f t="shared" ref="L36:L46" si="14">IFERROR(K36/K$28,0)</f>
        <v>0</v>
      </c>
      <c r="M36" s="216"/>
      <c r="N36" s="103">
        <f t="shared" ref="N36:N46" si="15">IFERROR(M36/M$28,0)</f>
        <v>0</v>
      </c>
      <c r="O36" s="216"/>
      <c r="P36" s="103">
        <f t="shared" ref="P36:P46" si="16">IFERROR(O36/O$28,0)</f>
        <v>0</v>
      </c>
      <c r="Q36" s="216"/>
      <c r="R36" s="103">
        <f t="shared" ref="R36:R46" si="17">IFERROR(Q36/Q$28,0)</f>
        <v>0</v>
      </c>
      <c r="S36" s="216"/>
      <c r="T36" s="103">
        <f t="shared" ref="T36:T46" si="18">IFERROR(S36/S$28,0)</f>
        <v>0</v>
      </c>
      <c r="U36" s="216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50704</v>
      </c>
      <c r="D37" s="103">
        <f t="shared" si="10"/>
        <v>0.26898673740053053</v>
      </c>
      <c r="E37" s="216">
        <v>50704</v>
      </c>
      <c r="F37" s="103">
        <f t="shared" si="11"/>
        <v>0.26371248764757893</v>
      </c>
      <c r="G37" s="216">
        <v>50704</v>
      </c>
      <c r="H37" s="103">
        <f t="shared" si="12"/>
        <v>0.25854165455644995</v>
      </c>
      <c r="I37" s="216">
        <v>50704</v>
      </c>
      <c r="J37" s="103">
        <f t="shared" si="13"/>
        <v>0.25347221034946071</v>
      </c>
      <c r="K37" s="216">
        <v>50704</v>
      </c>
      <c r="L37" s="103">
        <f t="shared" si="14"/>
        <v>0.24850216700927522</v>
      </c>
      <c r="M37" s="216">
        <v>50704</v>
      </c>
      <c r="N37" s="103">
        <f t="shared" si="15"/>
        <v>0.24362957549928943</v>
      </c>
      <c r="O37" s="216">
        <v>50704</v>
      </c>
      <c r="P37" s="103">
        <f t="shared" si="16"/>
        <v>0.23885252499930337</v>
      </c>
      <c r="Q37" s="216">
        <v>50704</v>
      </c>
      <c r="R37" s="103">
        <f t="shared" si="17"/>
        <v>0.23416914215617979</v>
      </c>
      <c r="S37" s="216">
        <v>50704</v>
      </c>
      <c r="T37" s="103">
        <f t="shared" si="18"/>
        <v>0.22957759034919586</v>
      </c>
      <c r="U37" s="216">
        <v>50704</v>
      </c>
      <c r="V37" s="103">
        <f t="shared" si="19"/>
        <v>0.22507606896979987</v>
      </c>
    </row>
    <row r="38" spans="1:22" ht="12.75" customHeight="1" x14ac:dyDescent="0.3">
      <c r="A38" s="38" t="s">
        <v>24</v>
      </c>
      <c r="B38" s="50"/>
      <c r="C38" s="216"/>
      <c r="D38" s="103">
        <f t="shared" si="10"/>
        <v>0</v>
      </c>
      <c r="E38" s="216"/>
      <c r="F38" s="103">
        <f t="shared" si="11"/>
        <v>0</v>
      </c>
      <c r="G38" s="216"/>
      <c r="H38" s="103">
        <f t="shared" si="12"/>
        <v>0</v>
      </c>
      <c r="I38" s="216"/>
      <c r="J38" s="103">
        <f t="shared" si="13"/>
        <v>0</v>
      </c>
      <c r="K38" s="216"/>
      <c r="L38" s="103">
        <f t="shared" si="14"/>
        <v>0</v>
      </c>
      <c r="M38" s="216"/>
      <c r="N38" s="103">
        <f t="shared" si="15"/>
        <v>0</v>
      </c>
      <c r="O38" s="216"/>
      <c r="P38" s="103">
        <f t="shared" si="16"/>
        <v>0</v>
      </c>
      <c r="Q38" s="216"/>
      <c r="R38" s="103">
        <f t="shared" si="17"/>
        <v>0</v>
      </c>
      <c r="S38" s="216"/>
      <c r="T38" s="103">
        <f t="shared" si="18"/>
        <v>0</v>
      </c>
      <c r="U38" s="216"/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/>
      <c r="D39" s="103">
        <f t="shared" si="10"/>
        <v>0</v>
      </c>
      <c r="E39" s="216"/>
      <c r="F39" s="103">
        <f t="shared" si="11"/>
        <v>0</v>
      </c>
      <c r="G39" s="216"/>
      <c r="H39" s="103">
        <f t="shared" si="12"/>
        <v>0</v>
      </c>
      <c r="I39" s="216"/>
      <c r="J39" s="103">
        <f t="shared" si="13"/>
        <v>0</v>
      </c>
      <c r="K39" s="216"/>
      <c r="L39" s="103">
        <f t="shared" si="14"/>
        <v>0</v>
      </c>
      <c r="M39" s="216"/>
      <c r="N39" s="103">
        <f t="shared" si="15"/>
        <v>0</v>
      </c>
      <c r="O39" s="216"/>
      <c r="P39" s="103">
        <f t="shared" si="16"/>
        <v>0</v>
      </c>
      <c r="Q39" s="216"/>
      <c r="R39" s="103">
        <f t="shared" si="17"/>
        <v>0</v>
      </c>
      <c r="S39" s="216"/>
      <c r="T39" s="103">
        <f t="shared" si="18"/>
        <v>0</v>
      </c>
      <c r="U39" s="216"/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0</v>
      </c>
      <c r="D40" s="103">
        <f t="shared" si="10"/>
        <v>0</v>
      </c>
      <c r="E40" s="216">
        <v>0</v>
      </c>
      <c r="F40" s="103">
        <f t="shared" si="11"/>
        <v>0</v>
      </c>
      <c r="G40" s="216">
        <v>0</v>
      </c>
      <c r="H40" s="103">
        <f t="shared" si="12"/>
        <v>0</v>
      </c>
      <c r="I40" s="216">
        <v>0</v>
      </c>
      <c r="J40" s="103">
        <f t="shared" si="13"/>
        <v>0</v>
      </c>
      <c r="K40" s="216">
        <v>0</v>
      </c>
      <c r="L40" s="103">
        <f t="shared" si="14"/>
        <v>0</v>
      </c>
      <c r="M40" s="216">
        <v>0</v>
      </c>
      <c r="N40" s="103">
        <f t="shared" si="15"/>
        <v>0</v>
      </c>
      <c r="O40" s="216">
        <v>0</v>
      </c>
      <c r="P40" s="103">
        <f t="shared" si="16"/>
        <v>0</v>
      </c>
      <c r="Q40" s="216">
        <v>0</v>
      </c>
      <c r="R40" s="103">
        <f t="shared" si="17"/>
        <v>0</v>
      </c>
      <c r="S40" s="216">
        <v>0</v>
      </c>
      <c r="T40" s="103">
        <f t="shared" si="18"/>
        <v>0</v>
      </c>
      <c r="U40" s="216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6287.2960000000003</v>
      </c>
      <c r="D41" s="103">
        <f t="shared" si="10"/>
        <v>3.3354355437665781E-2</v>
      </c>
      <c r="E41" s="216">
        <v>6287.2960000000003</v>
      </c>
      <c r="F41" s="103">
        <f t="shared" si="11"/>
        <v>3.2700348468299785E-2</v>
      </c>
      <c r="G41" s="216">
        <v>6287.2960000000003</v>
      </c>
      <c r="H41" s="103">
        <f t="shared" si="12"/>
        <v>3.2059165164999792E-2</v>
      </c>
      <c r="I41" s="216">
        <v>6287.2960000000003</v>
      </c>
      <c r="J41" s="103">
        <f t="shared" si="13"/>
        <v>3.1430554083333131E-2</v>
      </c>
      <c r="K41" s="216">
        <v>6287.2960000000003</v>
      </c>
      <c r="L41" s="103">
        <f t="shared" si="14"/>
        <v>3.0814268709150126E-2</v>
      </c>
      <c r="M41" s="216">
        <v>6287.2960000000003</v>
      </c>
      <c r="N41" s="103">
        <f t="shared" si="15"/>
        <v>3.0210067361911893E-2</v>
      </c>
      <c r="O41" s="216">
        <v>6287.2960000000003</v>
      </c>
      <c r="P41" s="103">
        <f t="shared" si="16"/>
        <v>2.9617713099913619E-2</v>
      </c>
      <c r="Q41" s="216">
        <v>6287.2960000000003</v>
      </c>
      <c r="R41" s="103">
        <f t="shared" si="17"/>
        <v>2.9036973627366295E-2</v>
      </c>
      <c r="S41" s="216">
        <v>6287.2960000000003</v>
      </c>
      <c r="T41" s="103">
        <f t="shared" si="18"/>
        <v>2.8467621203300288E-2</v>
      </c>
      <c r="U41" s="216">
        <v>6287.2960000000003</v>
      </c>
      <c r="V41" s="103">
        <f t="shared" si="19"/>
        <v>2.7909432552255184E-2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4766.1760000000004</v>
      </c>
      <c r="D45" s="103">
        <f t="shared" si="10"/>
        <v>2.5284753315649871E-2</v>
      </c>
      <c r="E45" s="219">
        <v>4766.1760000000004</v>
      </c>
      <c r="F45" s="103">
        <f t="shared" si="11"/>
        <v>2.4788973838872422E-2</v>
      </c>
      <c r="G45" s="219">
        <v>4766.1760000000004</v>
      </c>
      <c r="H45" s="103">
        <f t="shared" si="12"/>
        <v>2.4302915528306296E-2</v>
      </c>
      <c r="I45" s="219">
        <v>4766.1760000000004</v>
      </c>
      <c r="J45" s="103">
        <f t="shared" si="13"/>
        <v>2.382638777284931E-2</v>
      </c>
      <c r="K45" s="219">
        <v>4766.1760000000004</v>
      </c>
      <c r="L45" s="103">
        <f t="shared" si="14"/>
        <v>2.3359203698871872E-2</v>
      </c>
      <c r="M45" s="219">
        <v>4766.1760000000004</v>
      </c>
      <c r="N45" s="103">
        <f t="shared" si="15"/>
        <v>2.2901180096933208E-2</v>
      </c>
      <c r="O45" s="219">
        <v>4766.1760000000004</v>
      </c>
      <c r="P45" s="103">
        <f t="shared" si="16"/>
        <v>2.2452137349934519E-2</v>
      </c>
      <c r="Q45" s="219">
        <v>4766.1760000000004</v>
      </c>
      <c r="R45" s="103">
        <f t="shared" si="17"/>
        <v>2.2011899362680901E-2</v>
      </c>
      <c r="S45" s="219">
        <v>4766.1760000000004</v>
      </c>
      <c r="T45" s="103">
        <f t="shared" si="18"/>
        <v>2.158029349282441E-2</v>
      </c>
      <c r="U45" s="219">
        <v>4766.1760000000004</v>
      </c>
      <c r="V45" s="103">
        <f t="shared" si="19"/>
        <v>2.1157150483161188E-2</v>
      </c>
    </row>
    <row r="46" spans="1:22" ht="12.75" customHeight="1" x14ac:dyDescent="0.3">
      <c r="A46" s="26" t="s">
        <v>5</v>
      </c>
      <c r="B46" s="69"/>
      <c r="C46" s="105">
        <f>SUM(C36:C45)</f>
        <v>61757.472000000002</v>
      </c>
      <c r="D46" s="106">
        <f t="shared" si="10"/>
        <v>0.32762584615384616</v>
      </c>
      <c r="E46" s="105">
        <f>SUM(E36:E45)</f>
        <v>61757.472000000002</v>
      </c>
      <c r="F46" s="106">
        <f t="shared" si="11"/>
        <v>0.32120180995475112</v>
      </c>
      <c r="G46" s="105">
        <f>SUM(G36:G45)</f>
        <v>61757.472000000002</v>
      </c>
      <c r="H46" s="106">
        <f t="shared" si="12"/>
        <v>0.31490373524975601</v>
      </c>
      <c r="I46" s="105">
        <f>SUM(I36:I45)</f>
        <v>61757.472000000002</v>
      </c>
      <c r="J46" s="106">
        <f t="shared" si="13"/>
        <v>0.30872915220564318</v>
      </c>
      <c r="K46" s="105">
        <f>SUM(K36:K45)</f>
        <v>61757.472000000002</v>
      </c>
      <c r="L46" s="106">
        <f t="shared" si="14"/>
        <v>0.30267563941729719</v>
      </c>
      <c r="M46" s="105">
        <f>SUM(M36:M45)</f>
        <v>61757.472000000002</v>
      </c>
      <c r="N46" s="106">
        <f t="shared" si="15"/>
        <v>0.29674082295813453</v>
      </c>
      <c r="O46" s="105">
        <f>SUM(O36:O45)</f>
        <v>61757.472000000002</v>
      </c>
      <c r="P46" s="106">
        <f t="shared" si="16"/>
        <v>0.2909223754491515</v>
      </c>
      <c r="Q46" s="105">
        <f>SUM(Q36:Q45)</f>
        <v>61757.472000000002</v>
      </c>
      <c r="R46" s="106">
        <f t="shared" si="17"/>
        <v>0.28521801514622697</v>
      </c>
      <c r="S46" s="105">
        <f>SUM(S36:S45)</f>
        <v>61757.472000000002</v>
      </c>
      <c r="T46" s="106">
        <f t="shared" si="18"/>
        <v>0.27962550504532058</v>
      </c>
      <c r="U46" s="105">
        <f>SUM(U36:U45)</f>
        <v>61757.472000000002</v>
      </c>
      <c r="V46" s="106">
        <f t="shared" si="19"/>
        <v>0.27414265200521626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6">
        <v>0</v>
      </c>
      <c r="D52" s="103">
        <f t="shared" ref="D52:D104" si="20">IFERROR(C52/C$28,0)</f>
        <v>0</v>
      </c>
      <c r="E52" s="216">
        <v>0</v>
      </c>
      <c r="F52" s="103">
        <f t="shared" ref="F52:F104" si="21">IFERROR(E52/E$28,0)</f>
        <v>0</v>
      </c>
      <c r="G52" s="216">
        <v>0</v>
      </c>
      <c r="H52" s="103">
        <f t="shared" ref="H52:H104" si="22">IFERROR(G52/G$28,0)</f>
        <v>0</v>
      </c>
      <c r="I52" s="216">
        <v>0</v>
      </c>
      <c r="J52" s="103">
        <f t="shared" ref="J52:J104" si="23">IFERROR(I52/I$28,0)</f>
        <v>0</v>
      </c>
      <c r="K52" s="216">
        <v>0</v>
      </c>
      <c r="L52" s="103">
        <f t="shared" ref="L52:L104" si="24">IFERROR(K52/K$28,0)</f>
        <v>0</v>
      </c>
      <c r="M52" s="216">
        <v>0</v>
      </c>
      <c r="N52" s="103">
        <f t="shared" ref="N52:N104" si="25">IFERROR(M52/M$28,0)</f>
        <v>0</v>
      </c>
      <c r="O52" s="216">
        <v>0</v>
      </c>
      <c r="P52" s="103">
        <f t="shared" ref="P52:P104" si="26">IFERROR(O52/O$28,0)</f>
        <v>0</v>
      </c>
      <c r="Q52" s="216">
        <v>0</v>
      </c>
      <c r="R52" s="103">
        <f t="shared" ref="R52:R104" si="27">IFERROR(Q52/Q$28,0)</f>
        <v>0</v>
      </c>
      <c r="S52" s="216">
        <v>0</v>
      </c>
      <c r="T52" s="103">
        <f t="shared" ref="T52:T104" si="28">IFERROR(S52/S$28,0)</f>
        <v>0</v>
      </c>
      <c r="U52" s="216">
        <v>0</v>
      </c>
      <c r="V52" s="103">
        <f t="shared" ref="V52" si="29">IFERROR(U52/U$28,0)</f>
        <v>0</v>
      </c>
      <c r="X52" s="237"/>
    </row>
    <row r="53" spans="1:24" ht="12.75" customHeight="1" x14ac:dyDescent="0.3">
      <c r="A53" s="38" t="s">
        <v>97</v>
      </c>
      <c r="B53" s="50"/>
      <c r="C53" s="216">
        <v>0</v>
      </c>
      <c r="D53" s="103">
        <f t="shared" si="20"/>
        <v>0</v>
      </c>
      <c r="E53" s="216">
        <v>0</v>
      </c>
      <c r="F53" s="103">
        <f t="shared" si="21"/>
        <v>0</v>
      </c>
      <c r="G53" s="216">
        <v>0</v>
      </c>
      <c r="H53" s="103">
        <f t="shared" si="22"/>
        <v>0</v>
      </c>
      <c r="I53" s="216">
        <v>0</v>
      </c>
      <c r="J53" s="103">
        <f t="shared" si="23"/>
        <v>0</v>
      </c>
      <c r="K53" s="216">
        <v>0</v>
      </c>
      <c r="L53" s="103">
        <f t="shared" si="24"/>
        <v>0</v>
      </c>
      <c r="M53" s="216">
        <v>0</v>
      </c>
      <c r="N53" s="103">
        <f t="shared" si="25"/>
        <v>0</v>
      </c>
      <c r="O53" s="216">
        <v>0</v>
      </c>
      <c r="P53" s="103">
        <f t="shared" si="26"/>
        <v>0</v>
      </c>
      <c r="Q53" s="216">
        <v>0</v>
      </c>
      <c r="R53" s="103">
        <f t="shared" si="27"/>
        <v>0</v>
      </c>
      <c r="S53" s="216">
        <v>0</v>
      </c>
      <c r="T53" s="103">
        <f t="shared" si="28"/>
        <v>0</v>
      </c>
      <c r="U53" s="216">
        <v>0</v>
      </c>
      <c r="V53" s="103">
        <f t="shared" ref="V53:V105" si="30">IFERROR(U53/U$28,0)</f>
        <v>0</v>
      </c>
      <c r="X53" s="237"/>
    </row>
    <row r="54" spans="1:24" ht="12.75" customHeight="1" x14ac:dyDescent="0.3">
      <c r="A54" s="38" t="s">
        <v>30</v>
      </c>
      <c r="B54" s="50"/>
      <c r="C54" s="216">
        <v>131.95000000000002</v>
      </c>
      <c r="D54" s="103">
        <f t="shared" si="20"/>
        <v>7.000000000000001E-4</v>
      </c>
      <c r="E54" s="216">
        <v>134.589</v>
      </c>
      <c r="F54" s="103">
        <f t="shared" si="21"/>
        <v>6.9999999999999999E-4</v>
      </c>
      <c r="G54" s="216">
        <v>137.28077999999999</v>
      </c>
      <c r="H54" s="103">
        <f t="shared" si="22"/>
        <v>6.9999999999999999E-4</v>
      </c>
      <c r="I54" s="216">
        <v>140.0263956</v>
      </c>
      <c r="J54" s="103">
        <f t="shared" si="23"/>
        <v>7.000000000000001E-4</v>
      </c>
      <c r="K54" s="216">
        <v>142.82692351199998</v>
      </c>
      <c r="L54" s="103">
        <f t="shared" si="24"/>
        <v>6.9999999999999988E-4</v>
      </c>
      <c r="M54" s="216">
        <v>145.68346198223998</v>
      </c>
      <c r="N54" s="103">
        <f t="shared" si="25"/>
        <v>6.9999999999999988E-4</v>
      </c>
      <c r="O54" s="216">
        <v>148.59713122188478</v>
      </c>
      <c r="P54" s="103">
        <f t="shared" si="26"/>
        <v>6.9999999999999999E-4</v>
      </c>
      <c r="Q54" s="216">
        <v>151.56907384632245</v>
      </c>
      <c r="R54" s="103">
        <f t="shared" si="27"/>
        <v>6.9999999999999988E-4</v>
      </c>
      <c r="S54" s="216">
        <v>154.60045532324892</v>
      </c>
      <c r="T54" s="103">
        <f t="shared" si="28"/>
        <v>6.9999999999999988E-4</v>
      </c>
      <c r="U54" s="216">
        <v>157.69246442971391</v>
      </c>
      <c r="V54" s="103">
        <f t="shared" si="30"/>
        <v>6.9999999999999999E-4</v>
      </c>
      <c r="X54" s="237"/>
    </row>
    <row r="55" spans="1:24" ht="12.75" customHeight="1" x14ac:dyDescent="0.3">
      <c r="A55" s="38" t="s">
        <v>153</v>
      </c>
      <c r="B55" s="50"/>
      <c r="C55" s="216"/>
      <c r="D55" s="103">
        <f t="shared" si="20"/>
        <v>0</v>
      </c>
      <c r="E55" s="216"/>
      <c r="F55" s="103">
        <f t="shared" si="21"/>
        <v>0</v>
      </c>
      <c r="G55" s="216"/>
      <c r="H55" s="103">
        <f t="shared" si="22"/>
        <v>0</v>
      </c>
      <c r="I55" s="216"/>
      <c r="J55" s="103">
        <f t="shared" si="23"/>
        <v>0</v>
      </c>
      <c r="K55" s="216"/>
      <c r="L55" s="103">
        <f t="shared" si="24"/>
        <v>0</v>
      </c>
      <c r="M55" s="216"/>
      <c r="N55" s="103">
        <f t="shared" si="25"/>
        <v>0</v>
      </c>
      <c r="O55" s="216"/>
      <c r="P55" s="103">
        <f t="shared" si="26"/>
        <v>0</v>
      </c>
      <c r="Q55" s="216"/>
      <c r="R55" s="103">
        <f t="shared" si="27"/>
        <v>0</v>
      </c>
      <c r="S55" s="216"/>
      <c r="T55" s="103">
        <f t="shared" si="28"/>
        <v>0</v>
      </c>
      <c r="U55" s="216"/>
      <c r="V55" s="103">
        <f t="shared" si="30"/>
        <v>0</v>
      </c>
      <c r="X55" s="237"/>
    </row>
    <row r="56" spans="1:24" ht="12.75" customHeight="1" x14ac:dyDescent="0.3">
      <c r="A56" s="38" t="s">
        <v>88</v>
      </c>
      <c r="B56" s="50"/>
      <c r="C56" s="216">
        <v>96.135000000000005</v>
      </c>
      <c r="D56" s="103">
        <f t="shared" si="20"/>
        <v>5.1000000000000004E-4</v>
      </c>
      <c r="E56" s="216">
        <v>98.057699999999997</v>
      </c>
      <c r="F56" s="103">
        <f t="shared" si="21"/>
        <v>5.1000000000000004E-4</v>
      </c>
      <c r="G56" s="216">
        <v>100.018854</v>
      </c>
      <c r="H56" s="103">
        <f t="shared" si="22"/>
        <v>5.1000000000000004E-4</v>
      </c>
      <c r="I56" s="216">
        <v>102.01923108</v>
      </c>
      <c r="J56" s="103">
        <f t="shared" si="23"/>
        <v>5.1000000000000004E-4</v>
      </c>
      <c r="K56" s="216">
        <v>104.05961570159999</v>
      </c>
      <c r="L56" s="103">
        <f t="shared" si="24"/>
        <v>5.1000000000000004E-4</v>
      </c>
      <c r="M56" s="216">
        <v>106.14080801563199</v>
      </c>
      <c r="N56" s="103">
        <f t="shared" si="25"/>
        <v>5.1000000000000004E-4</v>
      </c>
      <c r="O56" s="216">
        <v>108.26362417594464</v>
      </c>
      <c r="P56" s="103">
        <f t="shared" si="26"/>
        <v>5.1000000000000004E-4</v>
      </c>
      <c r="Q56" s="216">
        <v>110.42889665946352</v>
      </c>
      <c r="R56" s="103">
        <f t="shared" si="27"/>
        <v>5.1000000000000004E-4</v>
      </c>
      <c r="S56" s="216">
        <v>112.63747459265281</v>
      </c>
      <c r="T56" s="103">
        <f t="shared" si="28"/>
        <v>5.1000000000000004E-4</v>
      </c>
      <c r="U56" s="216">
        <v>114.89022408450586</v>
      </c>
      <c r="V56" s="103">
        <f t="shared" si="30"/>
        <v>5.1000000000000004E-4</v>
      </c>
      <c r="X56" s="237"/>
    </row>
    <row r="57" spans="1:24" ht="12.75" customHeight="1" x14ac:dyDescent="0.3">
      <c r="A57" s="38" t="s">
        <v>14</v>
      </c>
      <c r="B57" s="50"/>
      <c r="C57" s="216">
        <v>0</v>
      </c>
      <c r="D57" s="103">
        <f t="shared" si="20"/>
        <v>0</v>
      </c>
      <c r="E57" s="216">
        <v>0</v>
      </c>
      <c r="F57" s="103">
        <f t="shared" si="21"/>
        <v>0</v>
      </c>
      <c r="G57" s="216">
        <v>0</v>
      </c>
      <c r="H57" s="103">
        <f t="shared" si="22"/>
        <v>0</v>
      </c>
      <c r="I57" s="216">
        <v>0</v>
      </c>
      <c r="J57" s="103">
        <f t="shared" si="23"/>
        <v>0</v>
      </c>
      <c r="K57" s="216">
        <v>0</v>
      </c>
      <c r="L57" s="103">
        <f t="shared" si="24"/>
        <v>0</v>
      </c>
      <c r="M57" s="216">
        <v>0</v>
      </c>
      <c r="N57" s="103">
        <f t="shared" si="25"/>
        <v>0</v>
      </c>
      <c r="O57" s="216">
        <v>0</v>
      </c>
      <c r="P57" s="103">
        <f t="shared" si="26"/>
        <v>0</v>
      </c>
      <c r="Q57" s="216">
        <v>0</v>
      </c>
      <c r="R57" s="103">
        <f t="shared" si="27"/>
        <v>0</v>
      </c>
      <c r="S57" s="216">
        <v>0</v>
      </c>
      <c r="T57" s="103">
        <f t="shared" si="28"/>
        <v>0</v>
      </c>
      <c r="U57" s="216">
        <v>0</v>
      </c>
      <c r="V57" s="103">
        <f t="shared" si="30"/>
        <v>0</v>
      </c>
      <c r="X57" s="237"/>
    </row>
    <row r="58" spans="1:24" ht="12.75" customHeight="1" x14ac:dyDescent="0.3">
      <c r="A58" s="38" t="s">
        <v>31</v>
      </c>
      <c r="B58" s="50"/>
      <c r="C58" s="216">
        <v>0</v>
      </c>
      <c r="D58" s="103">
        <f t="shared" si="20"/>
        <v>0</v>
      </c>
      <c r="E58" s="216">
        <v>0</v>
      </c>
      <c r="F58" s="103">
        <f t="shared" si="21"/>
        <v>0</v>
      </c>
      <c r="G58" s="216">
        <v>0</v>
      </c>
      <c r="H58" s="103">
        <f t="shared" si="22"/>
        <v>0</v>
      </c>
      <c r="I58" s="216">
        <v>0</v>
      </c>
      <c r="J58" s="103">
        <f t="shared" si="23"/>
        <v>0</v>
      </c>
      <c r="K58" s="216">
        <v>0</v>
      </c>
      <c r="L58" s="103">
        <f t="shared" si="24"/>
        <v>0</v>
      </c>
      <c r="M58" s="216">
        <v>0</v>
      </c>
      <c r="N58" s="103">
        <f t="shared" si="25"/>
        <v>0</v>
      </c>
      <c r="O58" s="216">
        <v>0</v>
      </c>
      <c r="P58" s="103">
        <f t="shared" si="26"/>
        <v>0</v>
      </c>
      <c r="Q58" s="216">
        <v>0</v>
      </c>
      <c r="R58" s="103">
        <f t="shared" si="27"/>
        <v>0</v>
      </c>
      <c r="S58" s="216">
        <v>0</v>
      </c>
      <c r="T58" s="103">
        <f t="shared" si="28"/>
        <v>0</v>
      </c>
      <c r="U58" s="216">
        <v>0</v>
      </c>
      <c r="V58" s="103">
        <f t="shared" si="30"/>
        <v>0</v>
      </c>
      <c r="X58" s="237"/>
    </row>
    <row r="59" spans="1:24" ht="12.75" customHeight="1" x14ac:dyDescent="0.3">
      <c r="A59" s="38" t="s">
        <v>141</v>
      </c>
      <c r="B59" s="50"/>
      <c r="C59" s="216">
        <v>28275</v>
      </c>
      <c r="D59" s="103">
        <f t="shared" si="20"/>
        <v>0.15</v>
      </c>
      <c r="E59" s="216">
        <v>28840.5</v>
      </c>
      <c r="F59" s="103">
        <f t="shared" si="21"/>
        <v>0.15</v>
      </c>
      <c r="G59" s="216">
        <v>29417.309999999998</v>
      </c>
      <c r="H59" s="103">
        <f t="shared" si="22"/>
        <v>0.15</v>
      </c>
      <c r="I59" s="216">
        <v>30005.656199999998</v>
      </c>
      <c r="J59" s="103">
        <f t="shared" si="23"/>
        <v>0.15</v>
      </c>
      <c r="K59" s="216">
        <v>30605.769323999997</v>
      </c>
      <c r="L59" s="103">
        <f t="shared" si="24"/>
        <v>0.15</v>
      </c>
      <c r="M59" s="216">
        <v>31217.884710479997</v>
      </c>
      <c r="N59" s="103">
        <f t="shared" si="25"/>
        <v>0.15</v>
      </c>
      <c r="O59" s="216">
        <v>31842.242404689598</v>
      </c>
      <c r="P59" s="103">
        <f t="shared" si="26"/>
        <v>0.15</v>
      </c>
      <c r="Q59" s="216">
        <v>32479.087252783385</v>
      </c>
      <c r="R59" s="103">
        <f t="shared" si="27"/>
        <v>0.15</v>
      </c>
      <c r="S59" s="216">
        <v>33128.668997839057</v>
      </c>
      <c r="T59" s="103">
        <f t="shared" si="28"/>
        <v>0.15</v>
      </c>
      <c r="U59" s="216">
        <v>33791.242377795839</v>
      </c>
      <c r="V59" s="103">
        <f t="shared" si="30"/>
        <v>0.15</v>
      </c>
      <c r="X59" s="237"/>
    </row>
    <row r="60" spans="1:24" ht="12.75" customHeight="1" x14ac:dyDescent="0.3">
      <c r="A60" s="38" t="s">
        <v>149</v>
      </c>
      <c r="B60" s="50"/>
      <c r="C60" s="216">
        <v>0</v>
      </c>
      <c r="D60" s="103">
        <f t="shared" si="20"/>
        <v>0</v>
      </c>
      <c r="E60" s="216">
        <v>0</v>
      </c>
      <c r="F60" s="103">
        <f t="shared" si="21"/>
        <v>0</v>
      </c>
      <c r="G60" s="216">
        <v>0</v>
      </c>
      <c r="H60" s="103">
        <f t="shared" si="22"/>
        <v>0</v>
      </c>
      <c r="I60" s="216">
        <v>0</v>
      </c>
      <c r="J60" s="103">
        <f t="shared" si="23"/>
        <v>0</v>
      </c>
      <c r="K60" s="216">
        <v>0</v>
      </c>
      <c r="L60" s="103">
        <f t="shared" si="24"/>
        <v>0</v>
      </c>
      <c r="M60" s="216">
        <v>0</v>
      </c>
      <c r="N60" s="103">
        <f t="shared" si="25"/>
        <v>0</v>
      </c>
      <c r="O60" s="216">
        <v>0</v>
      </c>
      <c r="P60" s="103">
        <f t="shared" si="26"/>
        <v>0</v>
      </c>
      <c r="Q60" s="216">
        <v>0</v>
      </c>
      <c r="R60" s="103">
        <f t="shared" si="27"/>
        <v>0</v>
      </c>
      <c r="S60" s="216">
        <v>0</v>
      </c>
      <c r="T60" s="103">
        <f t="shared" si="28"/>
        <v>0</v>
      </c>
      <c r="U60" s="216">
        <v>0</v>
      </c>
      <c r="V60" s="103">
        <f t="shared" si="30"/>
        <v>0</v>
      </c>
      <c r="X60" s="237"/>
    </row>
    <row r="61" spans="1:24" ht="12.75" customHeight="1" x14ac:dyDescent="0.3">
      <c r="A61" s="38" t="s">
        <v>157</v>
      </c>
      <c r="B61" s="50"/>
      <c r="C61" s="216">
        <v>0</v>
      </c>
      <c r="D61" s="103">
        <f t="shared" si="20"/>
        <v>0</v>
      </c>
      <c r="E61" s="216">
        <v>0</v>
      </c>
      <c r="F61" s="103">
        <f t="shared" si="21"/>
        <v>0</v>
      </c>
      <c r="G61" s="216">
        <v>0</v>
      </c>
      <c r="H61" s="103">
        <f t="shared" si="22"/>
        <v>0</v>
      </c>
      <c r="I61" s="216">
        <v>0</v>
      </c>
      <c r="J61" s="103">
        <f t="shared" si="23"/>
        <v>0</v>
      </c>
      <c r="K61" s="216">
        <v>0</v>
      </c>
      <c r="L61" s="103">
        <f t="shared" si="24"/>
        <v>0</v>
      </c>
      <c r="M61" s="216">
        <v>0</v>
      </c>
      <c r="N61" s="103">
        <f t="shared" si="25"/>
        <v>0</v>
      </c>
      <c r="O61" s="216">
        <v>0</v>
      </c>
      <c r="P61" s="103">
        <f t="shared" si="26"/>
        <v>0</v>
      </c>
      <c r="Q61" s="216">
        <v>0</v>
      </c>
      <c r="R61" s="103">
        <f t="shared" si="27"/>
        <v>0</v>
      </c>
      <c r="S61" s="216">
        <v>0</v>
      </c>
      <c r="T61" s="103">
        <f t="shared" si="28"/>
        <v>0</v>
      </c>
      <c r="U61" s="216">
        <v>0</v>
      </c>
      <c r="V61" s="103">
        <f t="shared" si="30"/>
        <v>0</v>
      </c>
      <c r="X61" s="237"/>
    </row>
    <row r="62" spans="1:24" ht="12.75" customHeight="1" x14ac:dyDescent="0.3">
      <c r="A62" s="38" t="s">
        <v>294</v>
      </c>
      <c r="B62" s="50"/>
      <c r="C62" s="216">
        <v>0</v>
      </c>
      <c r="D62" s="103">
        <f t="shared" si="20"/>
        <v>0</v>
      </c>
      <c r="E62" s="216">
        <v>0</v>
      </c>
      <c r="F62" s="103">
        <f t="shared" si="21"/>
        <v>0</v>
      </c>
      <c r="G62" s="216">
        <v>0</v>
      </c>
      <c r="H62" s="103">
        <f t="shared" si="22"/>
        <v>0</v>
      </c>
      <c r="I62" s="216">
        <v>0</v>
      </c>
      <c r="J62" s="103">
        <f t="shared" si="23"/>
        <v>0</v>
      </c>
      <c r="K62" s="216">
        <v>0</v>
      </c>
      <c r="L62" s="103">
        <f t="shared" si="24"/>
        <v>0</v>
      </c>
      <c r="M62" s="216">
        <v>0</v>
      </c>
      <c r="N62" s="103">
        <f t="shared" si="25"/>
        <v>0</v>
      </c>
      <c r="O62" s="216">
        <v>0</v>
      </c>
      <c r="P62" s="103">
        <f t="shared" si="26"/>
        <v>0</v>
      </c>
      <c r="Q62" s="216">
        <v>0</v>
      </c>
      <c r="R62" s="103">
        <f t="shared" si="27"/>
        <v>0</v>
      </c>
      <c r="S62" s="216">
        <v>0</v>
      </c>
      <c r="T62" s="103">
        <f t="shared" si="28"/>
        <v>0</v>
      </c>
      <c r="U62" s="216">
        <v>0</v>
      </c>
      <c r="V62" s="103">
        <f t="shared" si="30"/>
        <v>0</v>
      </c>
      <c r="X62" s="237"/>
    </row>
    <row r="63" spans="1:24" ht="12.75" customHeight="1" x14ac:dyDescent="0.3">
      <c r="A63" s="38" t="s">
        <v>29</v>
      </c>
      <c r="B63" s="50"/>
      <c r="C63" s="216">
        <v>2650.8883733501061</v>
      </c>
      <c r="D63" s="103">
        <f t="shared" si="20"/>
        <v>1.4063068293634516E-2</v>
      </c>
      <c r="E63" s="216">
        <v>1640.8546328898924</v>
      </c>
      <c r="F63" s="103">
        <f t="shared" si="21"/>
        <v>8.5341167779159118E-3</v>
      </c>
      <c r="G63" s="216">
        <v>1832.0098956739766</v>
      </c>
      <c r="H63" s="103">
        <f t="shared" si="22"/>
        <v>9.341489223559072E-3</v>
      </c>
      <c r="I63" s="216">
        <v>1796.445058367912</v>
      </c>
      <c r="J63" s="103">
        <f t="shared" si="23"/>
        <v>8.9805321023169894E-3</v>
      </c>
      <c r="K63" s="216">
        <v>1822.2112972839277</v>
      </c>
      <c r="L63" s="103">
        <f t="shared" si="24"/>
        <v>8.9307245212180229E-3</v>
      </c>
      <c r="M63" s="216">
        <v>1848.4285710214915</v>
      </c>
      <c r="N63" s="103">
        <f t="shared" si="25"/>
        <v>8.8815846501010594E-3</v>
      </c>
      <c r="O63" s="216">
        <v>1874.8960514358673</v>
      </c>
      <c r="P63" s="103">
        <f t="shared" si="26"/>
        <v>8.8321169137874859E-3</v>
      </c>
      <c r="Q63" s="216">
        <v>1901.8270327380253</v>
      </c>
      <c r="R63" s="103">
        <f t="shared" si="27"/>
        <v>8.7833150202290995E-3</v>
      </c>
      <c r="S63" s="216">
        <v>1929.1236794414008</v>
      </c>
      <c r="T63" s="103">
        <f t="shared" si="28"/>
        <v>8.7346869243399208E-3</v>
      </c>
      <c r="U63" s="216">
        <v>1956.7917969792311</v>
      </c>
      <c r="V63" s="103">
        <f t="shared" si="30"/>
        <v>8.6862378797813982E-3</v>
      </c>
      <c r="X63" s="237"/>
    </row>
    <row r="64" spans="1:24" ht="12.75" customHeight="1" x14ac:dyDescent="0.3">
      <c r="A64" s="38" t="s">
        <v>148</v>
      </c>
      <c r="B64" s="50"/>
      <c r="C64" s="216">
        <v>904.8</v>
      </c>
      <c r="D64" s="103">
        <f t="shared" si="20"/>
        <v>4.7999999999999996E-3</v>
      </c>
      <c r="E64" s="216">
        <v>922.89599999999973</v>
      </c>
      <c r="F64" s="103">
        <f t="shared" si="21"/>
        <v>4.7999999999999987E-3</v>
      </c>
      <c r="G64" s="216">
        <v>941.35391999999979</v>
      </c>
      <c r="H64" s="103">
        <f t="shared" si="22"/>
        <v>4.7999999999999987E-3</v>
      </c>
      <c r="I64" s="216">
        <v>960.18099839999979</v>
      </c>
      <c r="J64" s="103">
        <f t="shared" si="23"/>
        <v>4.7999999999999996E-3</v>
      </c>
      <c r="K64" s="216">
        <v>979.38461836799991</v>
      </c>
      <c r="L64" s="103">
        <f t="shared" si="24"/>
        <v>4.7999999999999996E-3</v>
      </c>
      <c r="M64" s="216">
        <v>998.97231073535977</v>
      </c>
      <c r="N64" s="103">
        <f t="shared" si="25"/>
        <v>4.7999999999999996E-3</v>
      </c>
      <c r="O64" s="216">
        <v>1018.9517569500671</v>
      </c>
      <c r="P64" s="103">
        <f t="shared" si="26"/>
        <v>4.7999999999999996E-3</v>
      </c>
      <c r="Q64" s="216">
        <v>1039.3307920890682</v>
      </c>
      <c r="R64" s="103">
        <f t="shared" si="27"/>
        <v>4.7999999999999987E-3</v>
      </c>
      <c r="S64" s="216">
        <v>1060.1174079308496</v>
      </c>
      <c r="T64" s="103">
        <f t="shared" si="28"/>
        <v>4.7999999999999987E-3</v>
      </c>
      <c r="U64" s="216">
        <v>1081.3197560894669</v>
      </c>
      <c r="V64" s="103">
        <f t="shared" si="30"/>
        <v>4.8000000000000004E-3</v>
      </c>
      <c r="X64" s="237"/>
    </row>
    <row r="65" spans="1:24" ht="12.75" customHeight="1" x14ac:dyDescent="0.3">
      <c r="A65" s="38" t="s">
        <v>39</v>
      </c>
      <c r="B65" s="50"/>
      <c r="C65" s="216">
        <v>94.25</v>
      </c>
      <c r="D65" s="103">
        <f t="shared" si="20"/>
        <v>5.0000000000000001E-4</v>
      </c>
      <c r="E65" s="216">
        <v>96.134999999999991</v>
      </c>
      <c r="F65" s="103">
        <f t="shared" si="21"/>
        <v>4.999999999999999E-4</v>
      </c>
      <c r="G65" s="216">
        <v>98.057699999999983</v>
      </c>
      <c r="H65" s="103">
        <f t="shared" si="22"/>
        <v>4.999999999999999E-4</v>
      </c>
      <c r="I65" s="216">
        <v>100.01885399999999</v>
      </c>
      <c r="J65" s="103">
        <f t="shared" si="23"/>
        <v>5.0000000000000001E-4</v>
      </c>
      <c r="K65" s="216">
        <v>102.01923108</v>
      </c>
      <c r="L65" s="103">
        <f t="shared" si="24"/>
        <v>5.0000000000000001E-4</v>
      </c>
      <c r="M65" s="216">
        <v>104.05961570159999</v>
      </c>
      <c r="N65" s="103">
        <f t="shared" si="25"/>
        <v>5.0000000000000001E-4</v>
      </c>
      <c r="O65" s="216">
        <v>106.14080801563199</v>
      </c>
      <c r="P65" s="103">
        <f t="shared" si="26"/>
        <v>5.0000000000000001E-4</v>
      </c>
      <c r="Q65" s="216">
        <v>108.26362417594463</v>
      </c>
      <c r="R65" s="103">
        <f t="shared" si="27"/>
        <v>5.0000000000000001E-4</v>
      </c>
      <c r="S65" s="216">
        <v>110.42889665946353</v>
      </c>
      <c r="T65" s="103">
        <f t="shared" si="28"/>
        <v>5.0000000000000001E-4</v>
      </c>
      <c r="U65" s="216">
        <v>112.63747459265279</v>
      </c>
      <c r="V65" s="103">
        <f t="shared" si="30"/>
        <v>5.0000000000000001E-4</v>
      </c>
      <c r="X65" s="237"/>
    </row>
    <row r="66" spans="1:24" ht="12.75" customHeight="1" x14ac:dyDescent="0.3">
      <c r="A66" s="38" t="s">
        <v>147</v>
      </c>
      <c r="B66" s="50"/>
      <c r="C66" s="216">
        <v>527.80000000000007</v>
      </c>
      <c r="D66" s="103">
        <f t="shared" si="20"/>
        <v>2.8000000000000004E-3</v>
      </c>
      <c r="E66" s="216">
        <v>538.35599999999999</v>
      </c>
      <c r="F66" s="103">
        <f t="shared" si="21"/>
        <v>2.8E-3</v>
      </c>
      <c r="G66" s="216">
        <v>549.12311999999997</v>
      </c>
      <c r="H66" s="103">
        <f t="shared" si="22"/>
        <v>2.8E-3</v>
      </c>
      <c r="I66" s="216">
        <v>560.1055824</v>
      </c>
      <c r="J66" s="103">
        <f t="shared" si="23"/>
        <v>2.8000000000000004E-3</v>
      </c>
      <c r="K66" s="216">
        <v>571.30769404799992</v>
      </c>
      <c r="L66" s="103">
        <f t="shared" si="24"/>
        <v>2.7999999999999995E-3</v>
      </c>
      <c r="M66" s="216">
        <v>582.7338479289599</v>
      </c>
      <c r="N66" s="103">
        <f t="shared" si="25"/>
        <v>2.7999999999999995E-3</v>
      </c>
      <c r="O66" s="216">
        <v>594.38852488753912</v>
      </c>
      <c r="P66" s="103">
        <f t="shared" si="26"/>
        <v>2.8E-3</v>
      </c>
      <c r="Q66" s="216">
        <v>606.27629538528981</v>
      </c>
      <c r="R66" s="103">
        <f t="shared" si="27"/>
        <v>2.7999999999999995E-3</v>
      </c>
      <c r="S66" s="216">
        <v>618.40182129299569</v>
      </c>
      <c r="T66" s="103">
        <f t="shared" si="28"/>
        <v>2.7999999999999995E-3</v>
      </c>
      <c r="U66" s="216">
        <v>630.76985771885563</v>
      </c>
      <c r="V66" s="103">
        <f t="shared" si="30"/>
        <v>2.8E-3</v>
      </c>
      <c r="X66" s="237"/>
    </row>
    <row r="67" spans="1:24" ht="12.75" customHeight="1" x14ac:dyDescent="0.3">
      <c r="A67" s="38" t="s">
        <v>140</v>
      </c>
      <c r="B67" s="50"/>
      <c r="C67" s="216">
        <v>2544.75</v>
      </c>
      <c r="D67" s="103">
        <f t="shared" si="20"/>
        <v>1.35E-2</v>
      </c>
      <c r="E67" s="216">
        <v>2595.6449999999995</v>
      </c>
      <c r="F67" s="103">
        <f t="shared" si="21"/>
        <v>1.3499999999999998E-2</v>
      </c>
      <c r="G67" s="216">
        <v>2647.5578999999998</v>
      </c>
      <c r="H67" s="103">
        <f t="shared" si="22"/>
        <v>1.35E-2</v>
      </c>
      <c r="I67" s="216">
        <v>2700.5090579999996</v>
      </c>
      <c r="J67" s="103">
        <f t="shared" si="23"/>
        <v>1.35E-2</v>
      </c>
      <c r="K67" s="216">
        <v>2754.5192391599999</v>
      </c>
      <c r="L67" s="103">
        <f t="shared" si="24"/>
        <v>1.35E-2</v>
      </c>
      <c r="M67" s="216">
        <v>2809.6096239431995</v>
      </c>
      <c r="N67" s="103">
        <f t="shared" si="25"/>
        <v>1.3499999999999998E-2</v>
      </c>
      <c r="O67" s="216">
        <v>2865.8018164220639</v>
      </c>
      <c r="P67" s="103">
        <f t="shared" si="26"/>
        <v>1.35E-2</v>
      </c>
      <c r="Q67" s="216">
        <v>2923.1178527505049</v>
      </c>
      <c r="R67" s="103">
        <f t="shared" si="27"/>
        <v>1.35E-2</v>
      </c>
      <c r="S67" s="216">
        <v>2981.5802098055151</v>
      </c>
      <c r="T67" s="103">
        <f t="shared" si="28"/>
        <v>1.35E-2</v>
      </c>
      <c r="U67" s="216">
        <v>3041.2118140016255</v>
      </c>
      <c r="V67" s="103">
        <f t="shared" si="30"/>
        <v>1.35E-2</v>
      </c>
      <c r="X67" s="237"/>
    </row>
    <row r="68" spans="1:24" ht="12.75" customHeight="1" x14ac:dyDescent="0.3">
      <c r="A68" s="38" t="s">
        <v>6</v>
      </c>
      <c r="B68" s="50"/>
      <c r="C68" s="216">
        <v>320.45</v>
      </c>
      <c r="D68" s="103">
        <f t="shared" si="20"/>
        <v>1.6999999999999999E-3</v>
      </c>
      <c r="E68" s="216">
        <v>326.85899999999992</v>
      </c>
      <c r="F68" s="103">
        <f t="shared" si="21"/>
        <v>1.6999999999999997E-3</v>
      </c>
      <c r="G68" s="216">
        <v>333.39617999999996</v>
      </c>
      <c r="H68" s="103">
        <f t="shared" si="22"/>
        <v>1.6999999999999999E-3</v>
      </c>
      <c r="I68" s="216">
        <v>340.06410359999995</v>
      </c>
      <c r="J68" s="103">
        <f t="shared" si="23"/>
        <v>1.6999999999999999E-3</v>
      </c>
      <c r="K68" s="216">
        <v>346.86538567199995</v>
      </c>
      <c r="L68" s="103">
        <f t="shared" si="24"/>
        <v>1.6999999999999997E-3</v>
      </c>
      <c r="M68" s="216">
        <v>353.80269338543997</v>
      </c>
      <c r="N68" s="103">
        <f t="shared" si="25"/>
        <v>1.6999999999999999E-3</v>
      </c>
      <c r="O68" s="216">
        <v>360.87874725314879</v>
      </c>
      <c r="P68" s="103">
        <f t="shared" si="26"/>
        <v>1.7000000000000001E-3</v>
      </c>
      <c r="Q68" s="216">
        <v>368.09632219821174</v>
      </c>
      <c r="R68" s="103">
        <f t="shared" si="27"/>
        <v>1.7000000000000001E-3</v>
      </c>
      <c r="S68" s="216">
        <v>375.45824864217599</v>
      </c>
      <c r="T68" s="103">
        <f t="shared" si="28"/>
        <v>1.6999999999999999E-3</v>
      </c>
      <c r="U68" s="216">
        <v>382.9674136150195</v>
      </c>
      <c r="V68" s="103">
        <f t="shared" si="30"/>
        <v>1.6999999999999999E-3</v>
      </c>
      <c r="X68" s="237"/>
    </row>
    <row r="69" spans="1:24" ht="12.75" customHeight="1" x14ac:dyDescent="0.3">
      <c r="A69" s="38" t="s">
        <v>142</v>
      </c>
      <c r="B69" s="50"/>
      <c r="C69" s="216">
        <v>0</v>
      </c>
      <c r="D69" s="103">
        <f t="shared" si="20"/>
        <v>0</v>
      </c>
      <c r="E69" s="216">
        <v>0</v>
      </c>
      <c r="F69" s="103">
        <f t="shared" si="21"/>
        <v>0</v>
      </c>
      <c r="G69" s="216">
        <v>0</v>
      </c>
      <c r="H69" s="103">
        <f t="shared" si="22"/>
        <v>0</v>
      </c>
      <c r="I69" s="216">
        <v>0</v>
      </c>
      <c r="J69" s="103">
        <f t="shared" si="23"/>
        <v>0</v>
      </c>
      <c r="K69" s="216">
        <v>0</v>
      </c>
      <c r="L69" s="103">
        <f t="shared" si="24"/>
        <v>0</v>
      </c>
      <c r="M69" s="216">
        <v>0</v>
      </c>
      <c r="N69" s="103">
        <f t="shared" si="25"/>
        <v>0</v>
      </c>
      <c r="O69" s="216">
        <v>0</v>
      </c>
      <c r="P69" s="103">
        <f t="shared" si="26"/>
        <v>0</v>
      </c>
      <c r="Q69" s="216">
        <v>0</v>
      </c>
      <c r="R69" s="103">
        <f t="shared" si="27"/>
        <v>0</v>
      </c>
      <c r="S69" s="216">
        <v>0</v>
      </c>
      <c r="T69" s="103">
        <f t="shared" si="28"/>
        <v>0</v>
      </c>
      <c r="U69" s="216">
        <v>0</v>
      </c>
      <c r="V69" s="103">
        <f t="shared" si="30"/>
        <v>0</v>
      </c>
      <c r="X69" s="237"/>
    </row>
    <row r="70" spans="1:24" ht="12.75" customHeight="1" x14ac:dyDescent="0.3">
      <c r="A70" s="38" t="s">
        <v>32</v>
      </c>
      <c r="B70" s="50"/>
      <c r="C70" s="216">
        <v>18.850000000000001</v>
      </c>
      <c r="D70" s="103">
        <f t="shared" si="20"/>
        <v>1E-4</v>
      </c>
      <c r="E70" s="216">
        <v>19.226999999999997</v>
      </c>
      <c r="F70" s="103">
        <f t="shared" si="21"/>
        <v>9.9999999999999978E-5</v>
      </c>
      <c r="G70" s="216">
        <v>19.611540000000002</v>
      </c>
      <c r="H70" s="103">
        <f t="shared" si="22"/>
        <v>1E-4</v>
      </c>
      <c r="I70" s="216">
        <v>20.003770799999998</v>
      </c>
      <c r="J70" s="103">
        <f t="shared" si="23"/>
        <v>1E-4</v>
      </c>
      <c r="K70" s="216">
        <v>20.403846216000002</v>
      </c>
      <c r="L70" s="103">
        <f t="shared" si="24"/>
        <v>1E-4</v>
      </c>
      <c r="M70" s="216">
        <v>20.811923140320001</v>
      </c>
      <c r="N70" s="103">
        <f t="shared" si="25"/>
        <v>1.0000000000000002E-4</v>
      </c>
      <c r="O70" s="216">
        <v>21.228161603126402</v>
      </c>
      <c r="P70" s="103">
        <f t="shared" si="26"/>
        <v>1.0000000000000002E-4</v>
      </c>
      <c r="Q70" s="216">
        <v>21.652724835188923</v>
      </c>
      <c r="R70" s="103">
        <f t="shared" si="27"/>
        <v>9.9999999999999991E-5</v>
      </c>
      <c r="S70" s="216">
        <v>22.085779331892706</v>
      </c>
      <c r="T70" s="103">
        <f t="shared" si="28"/>
        <v>1E-4</v>
      </c>
      <c r="U70" s="216">
        <v>22.527494918530561</v>
      </c>
      <c r="V70" s="103">
        <f t="shared" si="30"/>
        <v>1E-4</v>
      </c>
      <c r="X70" s="237"/>
    </row>
    <row r="71" spans="1:24" ht="12.75" customHeight="1" x14ac:dyDescent="0.3">
      <c r="A71" s="38" t="s">
        <v>138</v>
      </c>
      <c r="B71" s="50"/>
      <c r="C71" s="216">
        <v>0</v>
      </c>
      <c r="D71" s="103">
        <f t="shared" si="20"/>
        <v>0</v>
      </c>
      <c r="E71" s="216">
        <v>0</v>
      </c>
      <c r="F71" s="103">
        <f t="shared" si="21"/>
        <v>0</v>
      </c>
      <c r="G71" s="216">
        <v>0</v>
      </c>
      <c r="H71" s="103">
        <f t="shared" si="22"/>
        <v>0</v>
      </c>
      <c r="I71" s="216">
        <v>0</v>
      </c>
      <c r="J71" s="103">
        <f t="shared" si="23"/>
        <v>0</v>
      </c>
      <c r="K71" s="216">
        <v>0</v>
      </c>
      <c r="L71" s="103">
        <f t="shared" si="24"/>
        <v>0</v>
      </c>
      <c r="M71" s="216">
        <v>0</v>
      </c>
      <c r="N71" s="103">
        <f t="shared" si="25"/>
        <v>0</v>
      </c>
      <c r="O71" s="216">
        <v>0</v>
      </c>
      <c r="P71" s="103">
        <f t="shared" si="26"/>
        <v>0</v>
      </c>
      <c r="Q71" s="216">
        <v>0</v>
      </c>
      <c r="R71" s="103">
        <f t="shared" si="27"/>
        <v>0</v>
      </c>
      <c r="S71" s="216">
        <v>0</v>
      </c>
      <c r="T71" s="103">
        <f t="shared" si="28"/>
        <v>0</v>
      </c>
      <c r="U71" s="216">
        <v>0</v>
      </c>
      <c r="V71" s="103">
        <f t="shared" si="30"/>
        <v>0</v>
      </c>
      <c r="X71" s="237"/>
    </row>
    <row r="72" spans="1:24" ht="12.75" customHeight="1" x14ac:dyDescent="0.3">
      <c r="A72" s="38" t="s">
        <v>154</v>
      </c>
      <c r="B72" s="50"/>
      <c r="C72" s="216">
        <v>0</v>
      </c>
      <c r="D72" s="103">
        <f t="shared" si="20"/>
        <v>0</v>
      </c>
      <c r="E72" s="216">
        <v>0</v>
      </c>
      <c r="F72" s="103">
        <f t="shared" si="21"/>
        <v>0</v>
      </c>
      <c r="G72" s="216">
        <v>0</v>
      </c>
      <c r="H72" s="103">
        <f t="shared" si="22"/>
        <v>0</v>
      </c>
      <c r="I72" s="216">
        <v>0</v>
      </c>
      <c r="J72" s="103">
        <f t="shared" si="23"/>
        <v>0</v>
      </c>
      <c r="K72" s="216">
        <v>0</v>
      </c>
      <c r="L72" s="103">
        <f t="shared" si="24"/>
        <v>0</v>
      </c>
      <c r="M72" s="216">
        <v>0</v>
      </c>
      <c r="N72" s="103">
        <f t="shared" si="25"/>
        <v>0</v>
      </c>
      <c r="O72" s="216">
        <v>0</v>
      </c>
      <c r="P72" s="103">
        <f t="shared" si="26"/>
        <v>0</v>
      </c>
      <c r="Q72" s="216">
        <v>0</v>
      </c>
      <c r="R72" s="103">
        <f t="shared" si="27"/>
        <v>0</v>
      </c>
      <c r="S72" s="216">
        <v>0</v>
      </c>
      <c r="T72" s="103">
        <f t="shared" si="28"/>
        <v>0</v>
      </c>
      <c r="U72" s="216">
        <v>0</v>
      </c>
      <c r="V72" s="103">
        <f t="shared" si="30"/>
        <v>0</v>
      </c>
      <c r="X72" s="237"/>
    </row>
    <row r="73" spans="1:24" ht="12.75" customHeight="1" x14ac:dyDescent="0.3">
      <c r="A73" s="38" t="s">
        <v>145</v>
      </c>
      <c r="B73" s="50"/>
      <c r="C73" s="216">
        <v>0</v>
      </c>
      <c r="D73" s="103">
        <f t="shared" si="20"/>
        <v>0</v>
      </c>
      <c r="E73" s="216">
        <v>0</v>
      </c>
      <c r="F73" s="103">
        <f t="shared" si="21"/>
        <v>0</v>
      </c>
      <c r="G73" s="216">
        <v>0</v>
      </c>
      <c r="H73" s="103">
        <f t="shared" si="22"/>
        <v>0</v>
      </c>
      <c r="I73" s="216">
        <v>0</v>
      </c>
      <c r="J73" s="103">
        <f t="shared" si="23"/>
        <v>0</v>
      </c>
      <c r="K73" s="216">
        <v>0</v>
      </c>
      <c r="L73" s="103">
        <f t="shared" si="24"/>
        <v>0</v>
      </c>
      <c r="M73" s="216">
        <v>0</v>
      </c>
      <c r="N73" s="103">
        <f t="shared" si="25"/>
        <v>0</v>
      </c>
      <c r="O73" s="216">
        <v>0</v>
      </c>
      <c r="P73" s="103">
        <f t="shared" si="26"/>
        <v>0</v>
      </c>
      <c r="Q73" s="216">
        <v>0</v>
      </c>
      <c r="R73" s="103">
        <f t="shared" si="27"/>
        <v>0</v>
      </c>
      <c r="S73" s="216">
        <v>0</v>
      </c>
      <c r="T73" s="103">
        <f t="shared" si="28"/>
        <v>0</v>
      </c>
      <c r="U73" s="216">
        <v>0</v>
      </c>
      <c r="V73" s="103">
        <f t="shared" si="30"/>
        <v>0</v>
      </c>
      <c r="X73" s="237"/>
    </row>
    <row r="74" spans="1:24" ht="12.75" customHeight="1" x14ac:dyDescent="0.3">
      <c r="A74" s="38" t="s">
        <v>134</v>
      </c>
      <c r="B74" s="50"/>
      <c r="C74" s="216">
        <v>0</v>
      </c>
      <c r="D74" s="103">
        <f t="shared" si="20"/>
        <v>0</v>
      </c>
      <c r="E74" s="216">
        <v>0</v>
      </c>
      <c r="F74" s="103">
        <f t="shared" si="21"/>
        <v>0</v>
      </c>
      <c r="G74" s="216">
        <v>0</v>
      </c>
      <c r="H74" s="103">
        <f t="shared" si="22"/>
        <v>0</v>
      </c>
      <c r="I74" s="216">
        <v>0</v>
      </c>
      <c r="J74" s="103">
        <f t="shared" si="23"/>
        <v>0</v>
      </c>
      <c r="K74" s="216">
        <v>0</v>
      </c>
      <c r="L74" s="103">
        <f t="shared" si="24"/>
        <v>0</v>
      </c>
      <c r="M74" s="216">
        <v>0</v>
      </c>
      <c r="N74" s="103">
        <f t="shared" si="25"/>
        <v>0</v>
      </c>
      <c r="O74" s="216">
        <v>0</v>
      </c>
      <c r="P74" s="103">
        <f t="shared" si="26"/>
        <v>0</v>
      </c>
      <c r="Q74" s="216">
        <v>0</v>
      </c>
      <c r="R74" s="103">
        <f t="shared" si="27"/>
        <v>0</v>
      </c>
      <c r="S74" s="216">
        <v>0</v>
      </c>
      <c r="T74" s="103">
        <f t="shared" si="28"/>
        <v>0</v>
      </c>
      <c r="U74" s="216">
        <v>0</v>
      </c>
      <c r="V74" s="103">
        <f t="shared" si="30"/>
        <v>0</v>
      </c>
      <c r="X74" s="237"/>
    </row>
    <row r="75" spans="1:24" ht="12.75" customHeight="1" x14ac:dyDescent="0.3">
      <c r="A75" s="38" t="s">
        <v>151</v>
      </c>
      <c r="B75" s="50"/>
      <c r="C75" s="216">
        <v>1413.75</v>
      </c>
      <c r="D75" s="103">
        <f t="shared" si="20"/>
        <v>7.4999999999999997E-3</v>
      </c>
      <c r="E75" s="216">
        <v>1442.0249999999999</v>
      </c>
      <c r="F75" s="103">
        <f t="shared" si="21"/>
        <v>7.4999999999999997E-3</v>
      </c>
      <c r="G75" s="216">
        <v>1470.8654999999999</v>
      </c>
      <c r="H75" s="103">
        <f t="shared" si="22"/>
        <v>7.4999999999999997E-3</v>
      </c>
      <c r="I75" s="216">
        <v>1500.2828099999997</v>
      </c>
      <c r="J75" s="103">
        <f t="shared" si="23"/>
        <v>7.4999999999999989E-3</v>
      </c>
      <c r="K75" s="216">
        <v>1530.2884661999999</v>
      </c>
      <c r="L75" s="103">
        <f t="shared" si="24"/>
        <v>7.4999999999999997E-3</v>
      </c>
      <c r="M75" s="216">
        <v>1560.8942355239997</v>
      </c>
      <c r="N75" s="103">
        <f t="shared" si="25"/>
        <v>7.4999999999999989E-3</v>
      </c>
      <c r="O75" s="216">
        <v>1592.1121202344798</v>
      </c>
      <c r="P75" s="103">
        <f t="shared" si="26"/>
        <v>7.4999999999999997E-3</v>
      </c>
      <c r="Q75" s="216">
        <v>1623.9543626391692</v>
      </c>
      <c r="R75" s="103">
        <f t="shared" si="27"/>
        <v>7.4999999999999989E-3</v>
      </c>
      <c r="S75" s="216">
        <v>1656.4334498919529</v>
      </c>
      <c r="T75" s="103">
        <f t="shared" si="28"/>
        <v>7.4999999999999997E-3</v>
      </c>
      <c r="U75" s="216">
        <v>1689.5621188897919</v>
      </c>
      <c r="V75" s="103">
        <f t="shared" si="30"/>
        <v>7.4999999999999997E-3</v>
      </c>
      <c r="X75" s="237"/>
    </row>
    <row r="76" spans="1:24" ht="12.75" customHeight="1" x14ac:dyDescent="0.3">
      <c r="A76" s="38" t="s">
        <v>137</v>
      </c>
      <c r="B76" s="50"/>
      <c r="C76" s="216">
        <v>75.400000000000006</v>
      </c>
      <c r="D76" s="103">
        <f t="shared" si="20"/>
        <v>4.0000000000000002E-4</v>
      </c>
      <c r="E76" s="216">
        <v>76.907999999999987</v>
      </c>
      <c r="F76" s="103">
        <f t="shared" si="21"/>
        <v>3.9999999999999991E-4</v>
      </c>
      <c r="G76" s="216">
        <v>78.446160000000006</v>
      </c>
      <c r="H76" s="103">
        <f t="shared" si="22"/>
        <v>4.0000000000000002E-4</v>
      </c>
      <c r="I76" s="216">
        <v>80.015083199999992</v>
      </c>
      <c r="J76" s="103">
        <f t="shared" si="23"/>
        <v>4.0000000000000002E-4</v>
      </c>
      <c r="K76" s="216">
        <v>81.615384864000006</v>
      </c>
      <c r="L76" s="103">
        <f t="shared" si="24"/>
        <v>4.0000000000000002E-4</v>
      </c>
      <c r="M76" s="216">
        <v>83.247692561280004</v>
      </c>
      <c r="N76" s="103">
        <f t="shared" si="25"/>
        <v>4.0000000000000007E-4</v>
      </c>
      <c r="O76" s="216">
        <v>84.912646412505609</v>
      </c>
      <c r="P76" s="103">
        <f t="shared" si="26"/>
        <v>4.0000000000000007E-4</v>
      </c>
      <c r="Q76" s="216">
        <v>86.610899340755694</v>
      </c>
      <c r="R76" s="103">
        <f t="shared" si="27"/>
        <v>3.9999999999999996E-4</v>
      </c>
      <c r="S76" s="216">
        <v>88.343117327570823</v>
      </c>
      <c r="T76" s="103">
        <f t="shared" si="28"/>
        <v>4.0000000000000002E-4</v>
      </c>
      <c r="U76" s="216">
        <v>90.109979674122243</v>
      </c>
      <c r="V76" s="103">
        <f t="shared" si="30"/>
        <v>4.0000000000000002E-4</v>
      </c>
      <c r="X76" s="237"/>
    </row>
    <row r="77" spans="1:24" ht="12.75" customHeight="1" x14ac:dyDescent="0.3">
      <c r="A77" s="38" t="s">
        <v>136</v>
      </c>
      <c r="B77" s="50"/>
      <c r="C77" s="216">
        <v>245.05</v>
      </c>
      <c r="D77" s="103">
        <f t="shared" si="20"/>
        <v>1.3000000000000002E-3</v>
      </c>
      <c r="E77" s="216">
        <v>249.95099999999996</v>
      </c>
      <c r="F77" s="103">
        <f t="shared" si="21"/>
        <v>1.2999999999999997E-3</v>
      </c>
      <c r="G77" s="216">
        <v>254.95001999999997</v>
      </c>
      <c r="H77" s="103">
        <f t="shared" si="22"/>
        <v>1.2999999999999999E-3</v>
      </c>
      <c r="I77" s="216">
        <v>260.04902039999996</v>
      </c>
      <c r="J77" s="103">
        <f t="shared" si="23"/>
        <v>1.2999999999999999E-3</v>
      </c>
      <c r="K77" s="216">
        <v>265.25000080799998</v>
      </c>
      <c r="L77" s="103">
        <f t="shared" si="24"/>
        <v>1.2999999999999999E-3</v>
      </c>
      <c r="M77" s="216">
        <v>270.55500082415995</v>
      </c>
      <c r="N77" s="103">
        <f t="shared" si="25"/>
        <v>1.2999999999999999E-3</v>
      </c>
      <c r="O77" s="216">
        <v>275.96610084064315</v>
      </c>
      <c r="P77" s="103">
        <f t="shared" si="26"/>
        <v>1.2999999999999999E-3</v>
      </c>
      <c r="Q77" s="216">
        <v>281.485422857456</v>
      </c>
      <c r="R77" s="103">
        <f t="shared" si="27"/>
        <v>1.2999999999999999E-3</v>
      </c>
      <c r="S77" s="216">
        <v>287.11513131460515</v>
      </c>
      <c r="T77" s="103">
        <f t="shared" si="28"/>
        <v>1.2999999999999999E-3</v>
      </c>
      <c r="U77" s="216">
        <v>292.85743394089724</v>
      </c>
      <c r="V77" s="103">
        <f t="shared" si="30"/>
        <v>1.2999999999999999E-3</v>
      </c>
      <c r="X77" s="237"/>
    </row>
    <row r="78" spans="1:24" ht="12.75" customHeight="1" x14ac:dyDescent="0.3">
      <c r="A78" s="38" t="s">
        <v>135</v>
      </c>
      <c r="B78" s="50"/>
      <c r="C78" s="216">
        <v>3770</v>
      </c>
      <c r="D78" s="103">
        <f t="shared" si="20"/>
        <v>0.02</v>
      </c>
      <c r="E78" s="216">
        <v>3845.4</v>
      </c>
      <c r="F78" s="103">
        <f t="shared" si="21"/>
        <v>0.02</v>
      </c>
      <c r="G78" s="216">
        <v>3922.3079999999995</v>
      </c>
      <c r="H78" s="103">
        <f t="shared" si="22"/>
        <v>1.9999999999999997E-2</v>
      </c>
      <c r="I78" s="216">
        <v>4000.75416</v>
      </c>
      <c r="J78" s="103">
        <f t="shared" si="23"/>
        <v>0.02</v>
      </c>
      <c r="K78" s="216">
        <v>4080.7692431999999</v>
      </c>
      <c r="L78" s="103">
        <f t="shared" si="24"/>
        <v>0.02</v>
      </c>
      <c r="M78" s="216">
        <v>4162.384628064</v>
      </c>
      <c r="N78" s="103">
        <f t="shared" si="25"/>
        <v>0.02</v>
      </c>
      <c r="O78" s="216">
        <v>4245.63232062528</v>
      </c>
      <c r="P78" s="103">
        <f t="shared" si="26"/>
        <v>0.02</v>
      </c>
      <c r="Q78" s="216">
        <v>4330.5449670377857</v>
      </c>
      <c r="R78" s="103">
        <f t="shared" si="27"/>
        <v>2.0000000000000004E-2</v>
      </c>
      <c r="S78" s="216">
        <v>4417.1558663785418</v>
      </c>
      <c r="T78" s="103">
        <f t="shared" si="28"/>
        <v>2.0000000000000004E-2</v>
      </c>
      <c r="U78" s="216">
        <v>4505.4989837061121</v>
      </c>
      <c r="V78" s="103">
        <f t="shared" si="30"/>
        <v>0.02</v>
      </c>
      <c r="X78" s="237"/>
    </row>
    <row r="79" spans="1:24" ht="12.75" customHeight="1" x14ac:dyDescent="0.3">
      <c r="A79" s="38" t="s">
        <v>100</v>
      </c>
      <c r="B79" s="50"/>
      <c r="C79" s="216">
        <v>0</v>
      </c>
      <c r="D79" s="103">
        <f t="shared" si="20"/>
        <v>0</v>
      </c>
      <c r="E79" s="216">
        <v>0</v>
      </c>
      <c r="F79" s="103">
        <f t="shared" si="21"/>
        <v>0</v>
      </c>
      <c r="G79" s="216">
        <v>0</v>
      </c>
      <c r="H79" s="103">
        <f t="shared" si="22"/>
        <v>0</v>
      </c>
      <c r="I79" s="216">
        <v>0</v>
      </c>
      <c r="J79" s="103">
        <f t="shared" si="23"/>
        <v>0</v>
      </c>
      <c r="K79" s="216">
        <v>0</v>
      </c>
      <c r="L79" s="103">
        <f t="shared" si="24"/>
        <v>0</v>
      </c>
      <c r="M79" s="216">
        <v>0</v>
      </c>
      <c r="N79" s="103">
        <f t="shared" si="25"/>
        <v>0</v>
      </c>
      <c r="O79" s="216">
        <v>0</v>
      </c>
      <c r="P79" s="103">
        <f t="shared" si="26"/>
        <v>0</v>
      </c>
      <c r="Q79" s="216">
        <v>0</v>
      </c>
      <c r="R79" s="103">
        <f t="shared" si="27"/>
        <v>0</v>
      </c>
      <c r="S79" s="216">
        <v>0</v>
      </c>
      <c r="T79" s="103">
        <f t="shared" si="28"/>
        <v>0</v>
      </c>
      <c r="U79" s="216">
        <v>0</v>
      </c>
      <c r="V79" s="103">
        <f t="shared" si="30"/>
        <v>0</v>
      </c>
      <c r="X79" s="237"/>
    </row>
    <row r="80" spans="1:24" ht="12.75" customHeight="1" x14ac:dyDescent="0.3">
      <c r="A80" s="38" t="s">
        <v>101</v>
      </c>
      <c r="B80" s="50"/>
      <c r="C80" s="216">
        <v>0</v>
      </c>
      <c r="D80" s="103">
        <f t="shared" si="20"/>
        <v>0</v>
      </c>
      <c r="E80" s="216">
        <v>0</v>
      </c>
      <c r="F80" s="103">
        <f t="shared" si="21"/>
        <v>0</v>
      </c>
      <c r="G80" s="216">
        <v>0</v>
      </c>
      <c r="H80" s="103">
        <f t="shared" si="22"/>
        <v>0</v>
      </c>
      <c r="I80" s="216">
        <v>0</v>
      </c>
      <c r="J80" s="103">
        <f t="shared" si="23"/>
        <v>0</v>
      </c>
      <c r="K80" s="216">
        <v>0</v>
      </c>
      <c r="L80" s="103">
        <f t="shared" si="24"/>
        <v>0</v>
      </c>
      <c r="M80" s="216">
        <v>0</v>
      </c>
      <c r="N80" s="103">
        <f t="shared" si="25"/>
        <v>0</v>
      </c>
      <c r="O80" s="216">
        <v>0</v>
      </c>
      <c r="P80" s="103">
        <f t="shared" si="26"/>
        <v>0</v>
      </c>
      <c r="Q80" s="216">
        <v>0</v>
      </c>
      <c r="R80" s="103">
        <f t="shared" si="27"/>
        <v>0</v>
      </c>
      <c r="S80" s="216">
        <v>0</v>
      </c>
      <c r="T80" s="103">
        <f t="shared" si="28"/>
        <v>0</v>
      </c>
      <c r="U80" s="216">
        <v>0</v>
      </c>
      <c r="V80" s="103">
        <f t="shared" si="30"/>
        <v>0</v>
      </c>
      <c r="X80" s="237"/>
    </row>
    <row r="81" spans="1:24" ht="12.75" customHeight="1" x14ac:dyDescent="0.3">
      <c r="A81" s="38" t="s">
        <v>139</v>
      </c>
      <c r="B81" s="50"/>
      <c r="C81" s="216">
        <v>0</v>
      </c>
      <c r="D81" s="103">
        <f t="shared" si="20"/>
        <v>0</v>
      </c>
      <c r="E81" s="216">
        <v>0</v>
      </c>
      <c r="F81" s="103">
        <f t="shared" si="21"/>
        <v>0</v>
      </c>
      <c r="G81" s="216">
        <v>0</v>
      </c>
      <c r="H81" s="103">
        <f t="shared" si="22"/>
        <v>0</v>
      </c>
      <c r="I81" s="216">
        <v>0</v>
      </c>
      <c r="J81" s="103">
        <f t="shared" si="23"/>
        <v>0</v>
      </c>
      <c r="K81" s="216">
        <v>0</v>
      </c>
      <c r="L81" s="103">
        <f t="shared" si="24"/>
        <v>0</v>
      </c>
      <c r="M81" s="216">
        <v>0</v>
      </c>
      <c r="N81" s="103">
        <f t="shared" si="25"/>
        <v>0</v>
      </c>
      <c r="O81" s="216">
        <v>0</v>
      </c>
      <c r="P81" s="103">
        <f t="shared" si="26"/>
        <v>0</v>
      </c>
      <c r="Q81" s="216">
        <v>0</v>
      </c>
      <c r="R81" s="103">
        <f t="shared" si="27"/>
        <v>0</v>
      </c>
      <c r="S81" s="216">
        <v>0</v>
      </c>
      <c r="T81" s="103">
        <f t="shared" si="28"/>
        <v>0</v>
      </c>
      <c r="U81" s="216">
        <v>0</v>
      </c>
      <c r="V81" s="103">
        <f t="shared" si="30"/>
        <v>0</v>
      </c>
      <c r="X81" s="237"/>
    </row>
    <row r="82" spans="1:24" ht="12.75" customHeight="1" x14ac:dyDescent="0.3">
      <c r="A82" s="38" t="s">
        <v>155</v>
      </c>
      <c r="B82" s="50"/>
      <c r="C82" s="216">
        <v>0</v>
      </c>
      <c r="D82" s="103">
        <f t="shared" si="20"/>
        <v>0</v>
      </c>
      <c r="E82" s="216">
        <v>0</v>
      </c>
      <c r="F82" s="103">
        <f t="shared" si="21"/>
        <v>0</v>
      </c>
      <c r="G82" s="216">
        <v>0</v>
      </c>
      <c r="H82" s="103">
        <f t="shared" si="22"/>
        <v>0</v>
      </c>
      <c r="I82" s="216">
        <v>0</v>
      </c>
      <c r="J82" s="103">
        <f t="shared" si="23"/>
        <v>0</v>
      </c>
      <c r="K82" s="216">
        <v>0</v>
      </c>
      <c r="L82" s="103">
        <f t="shared" si="24"/>
        <v>0</v>
      </c>
      <c r="M82" s="216">
        <v>0</v>
      </c>
      <c r="N82" s="103">
        <f t="shared" si="25"/>
        <v>0</v>
      </c>
      <c r="O82" s="216">
        <v>0</v>
      </c>
      <c r="P82" s="103">
        <f t="shared" si="26"/>
        <v>0</v>
      </c>
      <c r="Q82" s="216">
        <v>0</v>
      </c>
      <c r="R82" s="103">
        <f t="shared" si="27"/>
        <v>0</v>
      </c>
      <c r="S82" s="216">
        <v>0</v>
      </c>
      <c r="T82" s="103">
        <f t="shared" si="28"/>
        <v>0</v>
      </c>
      <c r="U82" s="216">
        <v>0</v>
      </c>
      <c r="V82" s="103">
        <f t="shared" si="30"/>
        <v>0</v>
      </c>
      <c r="X82" s="237"/>
    </row>
    <row r="83" spans="1:24" ht="12.75" customHeight="1" x14ac:dyDescent="0.3">
      <c r="A83" s="38" t="s">
        <v>77</v>
      </c>
      <c r="B83" s="50"/>
      <c r="C83" s="216">
        <v>0</v>
      </c>
      <c r="D83" s="103">
        <f t="shared" si="20"/>
        <v>0</v>
      </c>
      <c r="E83" s="216">
        <v>0</v>
      </c>
      <c r="F83" s="103">
        <f t="shared" si="21"/>
        <v>0</v>
      </c>
      <c r="G83" s="216">
        <v>0</v>
      </c>
      <c r="H83" s="103">
        <f t="shared" si="22"/>
        <v>0</v>
      </c>
      <c r="I83" s="216">
        <v>0</v>
      </c>
      <c r="J83" s="103">
        <f t="shared" si="23"/>
        <v>0</v>
      </c>
      <c r="K83" s="216">
        <v>0</v>
      </c>
      <c r="L83" s="103">
        <f t="shared" si="24"/>
        <v>0</v>
      </c>
      <c r="M83" s="216">
        <v>0</v>
      </c>
      <c r="N83" s="103">
        <f t="shared" si="25"/>
        <v>0</v>
      </c>
      <c r="O83" s="216">
        <v>0</v>
      </c>
      <c r="P83" s="103">
        <f t="shared" si="26"/>
        <v>0</v>
      </c>
      <c r="Q83" s="216">
        <v>0</v>
      </c>
      <c r="R83" s="103">
        <f t="shared" si="27"/>
        <v>0</v>
      </c>
      <c r="S83" s="216">
        <v>0</v>
      </c>
      <c r="T83" s="103">
        <f t="shared" si="28"/>
        <v>0</v>
      </c>
      <c r="U83" s="216">
        <v>0</v>
      </c>
      <c r="V83" s="103">
        <f t="shared" si="30"/>
        <v>0</v>
      </c>
      <c r="X83" s="237"/>
    </row>
    <row r="84" spans="1:24" ht="12.75" customHeight="1" x14ac:dyDescent="0.3">
      <c r="A84" s="38" t="s">
        <v>98</v>
      </c>
      <c r="B84" s="50"/>
      <c r="C84" s="216">
        <v>0</v>
      </c>
      <c r="D84" s="103">
        <f t="shared" si="20"/>
        <v>0</v>
      </c>
      <c r="E84" s="216">
        <v>0</v>
      </c>
      <c r="F84" s="103">
        <f t="shared" si="21"/>
        <v>0</v>
      </c>
      <c r="G84" s="216">
        <v>0</v>
      </c>
      <c r="H84" s="103">
        <f t="shared" si="22"/>
        <v>0</v>
      </c>
      <c r="I84" s="216">
        <v>0</v>
      </c>
      <c r="J84" s="103">
        <f t="shared" si="23"/>
        <v>0</v>
      </c>
      <c r="K84" s="216">
        <v>0</v>
      </c>
      <c r="L84" s="103">
        <f t="shared" si="24"/>
        <v>0</v>
      </c>
      <c r="M84" s="216">
        <v>0</v>
      </c>
      <c r="N84" s="103">
        <f t="shared" si="25"/>
        <v>0</v>
      </c>
      <c r="O84" s="216">
        <v>0</v>
      </c>
      <c r="P84" s="103">
        <f t="shared" si="26"/>
        <v>0</v>
      </c>
      <c r="Q84" s="216">
        <v>0</v>
      </c>
      <c r="R84" s="103">
        <f t="shared" si="27"/>
        <v>0</v>
      </c>
      <c r="S84" s="216">
        <v>0</v>
      </c>
      <c r="T84" s="103">
        <f t="shared" si="28"/>
        <v>0</v>
      </c>
      <c r="U84" s="216">
        <v>0</v>
      </c>
      <c r="V84" s="103">
        <f t="shared" si="30"/>
        <v>0</v>
      </c>
      <c r="X84" s="237"/>
    </row>
    <row r="85" spans="1:24" ht="12.75" customHeight="1" x14ac:dyDescent="0.3">
      <c r="A85" s="38" t="s">
        <v>79</v>
      </c>
      <c r="B85" s="50"/>
      <c r="C85" s="216">
        <v>0</v>
      </c>
      <c r="D85" s="103">
        <f t="shared" si="20"/>
        <v>0</v>
      </c>
      <c r="E85" s="216">
        <v>0</v>
      </c>
      <c r="F85" s="103">
        <f t="shared" si="21"/>
        <v>0</v>
      </c>
      <c r="G85" s="216">
        <v>0</v>
      </c>
      <c r="H85" s="103">
        <f t="shared" si="22"/>
        <v>0</v>
      </c>
      <c r="I85" s="216">
        <v>0</v>
      </c>
      <c r="J85" s="103">
        <f t="shared" si="23"/>
        <v>0</v>
      </c>
      <c r="K85" s="216">
        <v>0</v>
      </c>
      <c r="L85" s="103">
        <f t="shared" si="24"/>
        <v>0</v>
      </c>
      <c r="M85" s="216">
        <v>0</v>
      </c>
      <c r="N85" s="103">
        <f t="shared" si="25"/>
        <v>0</v>
      </c>
      <c r="O85" s="216">
        <v>0</v>
      </c>
      <c r="P85" s="103">
        <f t="shared" si="26"/>
        <v>0</v>
      </c>
      <c r="Q85" s="216">
        <v>0</v>
      </c>
      <c r="R85" s="103">
        <f t="shared" si="27"/>
        <v>0</v>
      </c>
      <c r="S85" s="216">
        <v>0</v>
      </c>
      <c r="T85" s="103">
        <f t="shared" si="28"/>
        <v>0</v>
      </c>
      <c r="U85" s="216">
        <v>0</v>
      </c>
      <c r="V85" s="103">
        <f t="shared" si="30"/>
        <v>0</v>
      </c>
      <c r="X85" s="237"/>
    </row>
    <row r="86" spans="1:24" ht="12.75" customHeight="1" x14ac:dyDescent="0.3">
      <c r="A86" s="38" t="s">
        <v>15</v>
      </c>
      <c r="B86" s="50"/>
      <c r="C86" s="216">
        <v>754</v>
      </c>
      <c r="D86" s="103">
        <f t="shared" si="20"/>
        <v>4.0000000000000001E-3</v>
      </c>
      <c r="E86" s="216">
        <v>769.07999999999993</v>
      </c>
      <c r="F86" s="103">
        <f t="shared" si="21"/>
        <v>3.9999999999999992E-3</v>
      </c>
      <c r="G86" s="216">
        <v>784.46159999999986</v>
      </c>
      <c r="H86" s="103">
        <f t="shared" si="22"/>
        <v>3.9999999999999992E-3</v>
      </c>
      <c r="I86" s="216">
        <v>800.15083199999992</v>
      </c>
      <c r="J86" s="103">
        <f t="shared" si="23"/>
        <v>4.0000000000000001E-3</v>
      </c>
      <c r="K86" s="216">
        <v>816.15384863999998</v>
      </c>
      <c r="L86" s="103">
        <f t="shared" si="24"/>
        <v>4.0000000000000001E-3</v>
      </c>
      <c r="M86" s="216">
        <v>832.47692561279996</v>
      </c>
      <c r="N86" s="103">
        <f t="shared" si="25"/>
        <v>4.0000000000000001E-3</v>
      </c>
      <c r="O86" s="216">
        <v>849.12646412505592</v>
      </c>
      <c r="P86" s="103">
        <f t="shared" si="26"/>
        <v>4.0000000000000001E-3</v>
      </c>
      <c r="Q86" s="216">
        <v>866.10899340755702</v>
      </c>
      <c r="R86" s="103">
        <f t="shared" si="27"/>
        <v>4.0000000000000001E-3</v>
      </c>
      <c r="S86" s="216">
        <v>883.43117327570826</v>
      </c>
      <c r="T86" s="103">
        <f t="shared" si="28"/>
        <v>4.0000000000000001E-3</v>
      </c>
      <c r="U86" s="216">
        <v>901.09979674122235</v>
      </c>
      <c r="V86" s="103">
        <f t="shared" si="30"/>
        <v>4.0000000000000001E-3</v>
      </c>
      <c r="X86" s="237"/>
    </row>
    <row r="87" spans="1:24" ht="12.75" customHeight="1" x14ac:dyDescent="0.3">
      <c r="A87" s="38" t="s">
        <v>152</v>
      </c>
      <c r="B87" s="50"/>
      <c r="C87" s="216">
        <v>0</v>
      </c>
      <c r="D87" s="103">
        <f t="shared" si="20"/>
        <v>0</v>
      </c>
      <c r="E87" s="216">
        <v>0</v>
      </c>
      <c r="F87" s="103">
        <f t="shared" si="21"/>
        <v>0</v>
      </c>
      <c r="G87" s="216">
        <v>0</v>
      </c>
      <c r="H87" s="103">
        <f t="shared" si="22"/>
        <v>0</v>
      </c>
      <c r="I87" s="216">
        <v>0</v>
      </c>
      <c r="J87" s="103">
        <f t="shared" si="23"/>
        <v>0</v>
      </c>
      <c r="K87" s="216">
        <v>0</v>
      </c>
      <c r="L87" s="103">
        <f t="shared" si="24"/>
        <v>0</v>
      </c>
      <c r="M87" s="216">
        <v>0</v>
      </c>
      <c r="N87" s="103">
        <f t="shared" si="25"/>
        <v>0</v>
      </c>
      <c r="O87" s="216">
        <v>0</v>
      </c>
      <c r="P87" s="103">
        <f t="shared" si="26"/>
        <v>0</v>
      </c>
      <c r="Q87" s="216">
        <v>0</v>
      </c>
      <c r="R87" s="103">
        <f t="shared" si="27"/>
        <v>0</v>
      </c>
      <c r="S87" s="216">
        <v>0</v>
      </c>
      <c r="T87" s="103">
        <f t="shared" si="28"/>
        <v>0</v>
      </c>
      <c r="U87" s="216">
        <v>0</v>
      </c>
      <c r="V87" s="103">
        <f t="shared" si="30"/>
        <v>0</v>
      </c>
      <c r="X87" s="237"/>
    </row>
    <row r="88" spans="1:24" ht="12.75" customHeight="1" x14ac:dyDescent="0.3">
      <c r="A88" s="38" t="s">
        <v>12</v>
      </c>
      <c r="B88" s="50"/>
      <c r="C88" s="216">
        <v>961.35</v>
      </c>
      <c r="D88" s="103">
        <f t="shared" si="20"/>
        <v>5.1000000000000004E-3</v>
      </c>
      <c r="E88" s="216">
        <v>980.577</v>
      </c>
      <c r="F88" s="103">
        <f t="shared" si="21"/>
        <v>5.1000000000000004E-3</v>
      </c>
      <c r="G88" s="216">
        <v>1000.18854</v>
      </c>
      <c r="H88" s="103">
        <f t="shared" si="22"/>
        <v>5.1000000000000004E-3</v>
      </c>
      <c r="I88" s="216">
        <v>1020.1923107999999</v>
      </c>
      <c r="J88" s="103">
        <f t="shared" si="23"/>
        <v>5.0999999999999995E-3</v>
      </c>
      <c r="K88" s="216">
        <v>1040.596157016</v>
      </c>
      <c r="L88" s="103">
        <f t="shared" si="24"/>
        <v>5.1000000000000004E-3</v>
      </c>
      <c r="M88" s="216">
        <v>1061.40808015632</v>
      </c>
      <c r="N88" s="103">
        <f t="shared" si="25"/>
        <v>5.1000000000000004E-3</v>
      </c>
      <c r="O88" s="216">
        <v>1082.6362417594464</v>
      </c>
      <c r="P88" s="103">
        <f t="shared" si="26"/>
        <v>5.1000000000000004E-3</v>
      </c>
      <c r="Q88" s="216">
        <v>1104.2889665946352</v>
      </c>
      <c r="R88" s="103">
        <f t="shared" si="27"/>
        <v>5.1000000000000004E-3</v>
      </c>
      <c r="S88" s="216">
        <v>1126.374745926528</v>
      </c>
      <c r="T88" s="103">
        <f t="shared" si="28"/>
        <v>5.1000000000000004E-3</v>
      </c>
      <c r="U88" s="216">
        <v>1148.9022408450585</v>
      </c>
      <c r="V88" s="103">
        <f t="shared" si="30"/>
        <v>5.0999999999999995E-3</v>
      </c>
      <c r="X88" s="237"/>
    </row>
    <row r="89" spans="1:24" ht="12.75" customHeight="1" x14ac:dyDescent="0.3">
      <c r="A89" s="38" t="s">
        <v>172</v>
      </c>
      <c r="B89" s="50"/>
      <c r="C89" s="216">
        <v>0</v>
      </c>
      <c r="D89" s="103">
        <f t="shared" si="20"/>
        <v>0</v>
      </c>
      <c r="E89" s="216">
        <v>0</v>
      </c>
      <c r="F89" s="103">
        <f t="shared" si="21"/>
        <v>0</v>
      </c>
      <c r="G89" s="216">
        <v>0</v>
      </c>
      <c r="H89" s="103">
        <f t="shared" si="22"/>
        <v>0</v>
      </c>
      <c r="I89" s="216">
        <v>0</v>
      </c>
      <c r="J89" s="103">
        <f t="shared" si="23"/>
        <v>0</v>
      </c>
      <c r="K89" s="216">
        <v>0</v>
      </c>
      <c r="L89" s="103">
        <f t="shared" si="24"/>
        <v>0</v>
      </c>
      <c r="M89" s="216">
        <v>0</v>
      </c>
      <c r="N89" s="103">
        <f t="shared" si="25"/>
        <v>0</v>
      </c>
      <c r="O89" s="216">
        <v>0</v>
      </c>
      <c r="P89" s="103">
        <f t="shared" si="26"/>
        <v>0</v>
      </c>
      <c r="Q89" s="216">
        <v>0</v>
      </c>
      <c r="R89" s="103">
        <f t="shared" si="27"/>
        <v>0</v>
      </c>
      <c r="S89" s="216">
        <v>0</v>
      </c>
      <c r="T89" s="103">
        <f t="shared" si="28"/>
        <v>0</v>
      </c>
      <c r="U89" s="216">
        <v>0</v>
      </c>
      <c r="V89" s="103">
        <f t="shared" si="30"/>
        <v>0</v>
      </c>
      <c r="X89" s="237"/>
    </row>
    <row r="90" spans="1:24" ht="12.75" customHeight="1" x14ac:dyDescent="0.3">
      <c r="A90" s="38" t="s">
        <v>17</v>
      </c>
      <c r="B90" s="50"/>
      <c r="C90" s="216">
        <v>37.700000000000003</v>
      </c>
      <c r="D90" s="103">
        <f t="shared" si="20"/>
        <v>2.0000000000000001E-4</v>
      </c>
      <c r="E90" s="216">
        <v>38.453999999999994</v>
      </c>
      <c r="F90" s="103">
        <f t="shared" si="21"/>
        <v>1.9999999999999996E-4</v>
      </c>
      <c r="G90" s="216">
        <v>39.223080000000003</v>
      </c>
      <c r="H90" s="103">
        <f t="shared" si="22"/>
        <v>2.0000000000000001E-4</v>
      </c>
      <c r="I90" s="216">
        <v>40.007541599999996</v>
      </c>
      <c r="J90" s="103">
        <f t="shared" si="23"/>
        <v>2.0000000000000001E-4</v>
      </c>
      <c r="K90" s="216">
        <v>40.807692432000003</v>
      </c>
      <c r="L90" s="103">
        <f t="shared" si="24"/>
        <v>2.0000000000000001E-4</v>
      </c>
      <c r="M90" s="216">
        <v>41.623846280640002</v>
      </c>
      <c r="N90" s="103">
        <f t="shared" si="25"/>
        <v>2.0000000000000004E-4</v>
      </c>
      <c r="O90" s="216">
        <v>42.456323206252804</v>
      </c>
      <c r="P90" s="103">
        <f t="shared" si="26"/>
        <v>2.0000000000000004E-4</v>
      </c>
      <c r="Q90" s="216">
        <v>43.305449670377847</v>
      </c>
      <c r="R90" s="103">
        <f t="shared" si="27"/>
        <v>1.9999999999999998E-4</v>
      </c>
      <c r="S90" s="216">
        <v>44.171558663785412</v>
      </c>
      <c r="T90" s="103">
        <f t="shared" si="28"/>
        <v>2.0000000000000001E-4</v>
      </c>
      <c r="U90" s="216">
        <v>45.054989837061122</v>
      </c>
      <c r="V90" s="103">
        <f t="shared" si="30"/>
        <v>2.0000000000000001E-4</v>
      </c>
      <c r="X90" s="237"/>
    </row>
    <row r="91" spans="1:24" ht="12.75" customHeight="1" x14ac:dyDescent="0.3">
      <c r="A91" s="38" t="s">
        <v>143</v>
      </c>
      <c r="B91" s="38"/>
      <c r="C91" s="216">
        <v>0</v>
      </c>
      <c r="D91" s="103">
        <f t="shared" si="20"/>
        <v>0</v>
      </c>
      <c r="E91" s="216">
        <v>0</v>
      </c>
      <c r="F91" s="103">
        <f t="shared" si="21"/>
        <v>0</v>
      </c>
      <c r="G91" s="216">
        <v>0</v>
      </c>
      <c r="H91" s="103">
        <f t="shared" si="22"/>
        <v>0</v>
      </c>
      <c r="I91" s="216">
        <v>0</v>
      </c>
      <c r="J91" s="103">
        <f t="shared" si="23"/>
        <v>0</v>
      </c>
      <c r="K91" s="216">
        <v>0</v>
      </c>
      <c r="L91" s="103">
        <f t="shared" si="24"/>
        <v>0</v>
      </c>
      <c r="M91" s="216">
        <v>0</v>
      </c>
      <c r="N91" s="103">
        <f t="shared" si="25"/>
        <v>0</v>
      </c>
      <c r="O91" s="216">
        <v>0</v>
      </c>
      <c r="P91" s="103">
        <f t="shared" si="26"/>
        <v>0</v>
      </c>
      <c r="Q91" s="216">
        <v>0</v>
      </c>
      <c r="R91" s="103">
        <f t="shared" si="27"/>
        <v>0</v>
      </c>
      <c r="S91" s="216">
        <v>0</v>
      </c>
      <c r="T91" s="103">
        <f t="shared" si="28"/>
        <v>0</v>
      </c>
      <c r="U91" s="216">
        <v>0</v>
      </c>
      <c r="V91" s="103">
        <f t="shared" si="30"/>
        <v>0</v>
      </c>
      <c r="X91" s="237"/>
    </row>
    <row r="92" spans="1:24" ht="12.75" customHeight="1" x14ac:dyDescent="0.3">
      <c r="A92" s="38" t="s">
        <v>13</v>
      </c>
      <c r="B92" s="50"/>
      <c r="C92" s="216">
        <v>659.75000000000011</v>
      </c>
      <c r="D92" s="103">
        <f t="shared" si="20"/>
        <v>3.5000000000000005E-3</v>
      </c>
      <c r="E92" s="216">
        <v>672.94499999999994</v>
      </c>
      <c r="F92" s="103">
        <f t="shared" si="21"/>
        <v>3.4999999999999996E-3</v>
      </c>
      <c r="G92" s="216">
        <v>686.40389999999991</v>
      </c>
      <c r="H92" s="103">
        <f t="shared" si="22"/>
        <v>3.4999999999999996E-3</v>
      </c>
      <c r="I92" s="216">
        <v>700.131978</v>
      </c>
      <c r="J92" s="103">
        <f t="shared" si="23"/>
        <v>3.5000000000000005E-3</v>
      </c>
      <c r="K92" s="216">
        <v>714.13461756000004</v>
      </c>
      <c r="L92" s="103">
        <f t="shared" si="24"/>
        <v>3.5000000000000001E-3</v>
      </c>
      <c r="M92" s="216">
        <v>728.41730991119994</v>
      </c>
      <c r="N92" s="103">
        <f t="shared" si="25"/>
        <v>3.5000000000000001E-3</v>
      </c>
      <c r="O92" s="216">
        <v>742.98565610942399</v>
      </c>
      <c r="P92" s="103">
        <f t="shared" si="26"/>
        <v>3.5000000000000001E-3</v>
      </c>
      <c r="Q92" s="216">
        <v>757.84536923161238</v>
      </c>
      <c r="R92" s="103">
        <f t="shared" si="27"/>
        <v>3.5000000000000001E-3</v>
      </c>
      <c r="S92" s="216">
        <v>773.00227661624467</v>
      </c>
      <c r="T92" s="103">
        <f t="shared" si="28"/>
        <v>3.5000000000000001E-3</v>
      </c>
      <c r="U92" s="216">
        <v>788.46232214856957</v>
      </c>
      <c r="V92" s="103">
        <f t="shared" si="30"/>
        <v>3.5000000000000001E-3</v>
      </c>
      <c r="X92" s="237"/>
    </row>
    <row r="93" spans="1:24" ht="12.75" customHeight="1" x14ac:dyDescent="0.3">
      <c r="A93" s="38" t="s">
        <v>144</v>
      </c>
      <c r="B93" s="50"/>
      <c r="C93" s="216">
        <v>0</v>
      </c>
      <c r="D93" s="103">
        <f t="shared" si="20"/>
        <v>0</v>
      </c>
      <c r="E93" s="216">
        <v>0</v>
      </c>
      <c r="F93" s="103">
        <f t="shared" si="21"/>
        <v>0</v>
      </c>
      <c r="G93" s="216">
        <v>0</v>
      </c>
      <c r="H93" s="103">
        <f t="shared" si="22"/>
        <v>0</v>
      </c>
      <c r="I93" s="216">
        <v>0</v>
      </c>
      <c r="J93" s="103">
        <f t="shared" si="23"/>
        <v>0</v>
      </c>
      <c r="K93" s="216">
        <v>0</v>
      </c>
      <c r="L93" s="103">
        <f t="shared" si="24"/>
        <v>0</v>
      </c>
      <c r="M93" s="216">
        <v>0</v>
      </c>
      <c r="N93" s="103">
        <f t="shared" si="25"/>
        <v>0</v>
      </c>
      <c r="O93" s="216">
        <v>0</v>
      </c>
      <c r="P93" s="103">
        <f t="shared" si="26"/>
        <v>0</v>
      </c>
      <c r="Q93" s="216">
        <v>0</v>
      </c>
      <c r="R93" s="103">
        <f t="shared" si="27"/>
        <v>0</v>
      </c>
      <c r="S93" s="216">
        <v>0</v>
      </c>
      <c r="T93" s="103">
        <f t="shared" si="28"/>
        <v>0</v>
      </c>
      <c r="U93" s="216">
        <v>0</v>
      </c>
      <c r="V93" s="103">
        <f t="shared" si="30"/>
        <v>0</v>
      </c>
      <c r="X93" s="237"/>
    </row>
    <row r="94" spans="1:24" ht="12.75" customHeight="1" x14ac:dyDescent="0.3">
      <c r="A94" s="38" t="s">
        <v>156</v>
      </c>
      <c r="B94" s="50"/>
      <c r="C94" s="216">
        <v>0</v>
      </c>
      <c r="D94" s="103">
        <f t="shared" si="20"/>
        <v>0</v>
      </c>
      <c r="E94" s="216">
        <v>0</v>
      </c>
      <c r="F94" s="103">
        <f t="shared" si="21"/>
        <v>0</v>
      </c>
      <c r="G94" s="216">
        <v>0</v>
      </c>
      <c r="H94" s="103">
        <f t="shared" si="22"/>
        <v>0</v>
      </c>
      <c r="I94" s="216">
        <v>0</v>
      </c>
      <c r="J94" s="103">
        <f t="shared" si="23"/>
        <v>0</v>
      </c>
      <c r="K94" s="216">
        <v>0</v>
      </c>
      <c r="L94" s="103">
        <f t="shared" si="24"/>
        <v>0</v>
      </c>
      <c r="M94" s="216">
        <v>0</v>
      </c>
      <c r="N94" s="103">
        <f t="shared" si="25"/>
        <v>0</v>
      </c>
      <c r="O94" s="216">
        <v>0</v>
      </c>
      <c r="P94" s="103">
        <f t="shared" si="26"/>
        <v>0</v>
      </c>
      <c r="Q94" s="216">
        <v>0</v>
      </c>
      <c r="R94" s="103">
        <f t="shared" si="27"/>
        <v>0</v>
      </c>
      <c r="S94" s="216">
        <v>0</v>
      </c>
      <c r="T94" s="103">
        <f t="shared" si="28"/>
        <v>0</v>
      </c>
      <c r="U94" s="216">
        <v>0</v>
      </c>
      <c r="V94" s="103">
        <f t="shared" si="30"/>
        <v>0</v>
      </c>
      <c r="X94" s="237"/>
    </row>
    <row r="95" spans="1:24" ht="12.75" customHeight="1" x14ac:dyDescent="0.3">
      <c r="A95" s="38" t="s">
        <v>150</v>
      </c>
      <c r="B95" s="50"/>
      <c r="C95" s="216">
        <v>0</v>
      </c>
      <c r="D95" s="103">
        <f t="shared" si="20"/>
        <v>0</v>
      </c>
      <c r="E95" s="216">
        <v>0</v>
      </c>
      <c r="F95" s="103">
        <f t="shared" si="21"/>
        <v>0</v>
      </c>
      <c r="G95" s="216">
        <v>0</v>
      </c>
      <c r="H95" s="103">
        <f t="shared" si="22"/>
        <v>0</v>
      </c>
      <c r="I95" s="216">
        <v>0</v>
      </c>
      <c r="J95" s="103">
        <f t="shared" si="23"/>
        <v>0</v>
      </c>
      <c r="K95" s="216">
        <v>0</v>
      </c>
      <c r="L95" s="103">
        <f t="shared" si="24"/>
        <v>0</v>
      </c>
      <c r="M95" s="216">
        <v>0</v>
      </c>
      <c r="N95" s="103">
        <f t="shared" si="25"/>
        <v>0</v>
      </c>
      <c r="O95" s="216">
        <v>0</v>
      </c>
      <c r="P95" s="103">
        <f t="shared" si="26"/>
        <v>0</v>
      </c>
      <c r="Q95" s="216">
        <v>0</v>
      </c>
      <c r="R95" s="103">
        <f t="shared" si="27"/>
        <v>0</v>
      </c>
      <c r="S95" s="216">
        <v>0</v>
      </c>
      <c r="T95" s="103">
        <f t="shared" si="28"/>
        <v>0</v>
      </c>
      <c r="U95" s="216">
        <v>0</v>
      </c>
      <c r="V95" s="103">
        <f t="shared" si="30"/>
        <v>0</v>
      </c>
      <c r="X95" s="237"/>
    </row>
    <row r="96" spans="1:24" ht="12.75" customHeight="1" x14ac:dyDescent="0.3">
      <c r="A96" s="38" t="s">
        <v>146</v>
      </c>
      <c r="B96" s="50"/>
      <c r="C96" s="216">
        <v>0</v>
      </c>
      <c r="D96" s="103">
        <f t="shared" si="20"/>
        <v>0</v>
      </c>
      <c r="E96" s="216">
        <v>0</v>
      </c>
      <c r="F96" s="103">
        <f t="shared" si="21"/>
        <v>0</v>
      </c>
      <c r="G96" s="216">
        <v>0</v>
      </c>
      <c r="H96" s="103">
        <f t="shared" si="22"/>
        <v>0</v>
      </c>
      <c r="I96" s="216">
        <v>0</v>
      </c>
      <c r="J96" s="103">
        <f t="shared" si="23"/>
        <v>0</v>
      </c>
      <c r="K96" s="216">
        <v>0</v>
      </c>
      <c r="L96" s="103">
        <f t="shared" si="24"/>
        <v>0</v>
      </c>
      <c r="M96" s="216">
        <v>0</v>
      </c>
      <c r="N96" s="103">
        <f t="shared" si="25"/>
        <v>0</v>
      </c>
      <c r="O96" s="216">
        <v>0</v>
      </c>
      <c r="P96" s="103">
        <f t="shared" si="26"/>
        <v>0</v>
      </c>
      <c r="Q96" s="216">
        <v>0</v>
      </c>
      <c r="R96" s="103">
        <f t="shared" si="27"/>
        <v>0</v>
      </c>
      <c r="S96" s="216">
        <v>0</v>
      </c>
      <c r="T96" s="103">
        <f t="shared" si="28"/>
        <v>0</v>
      </c>
      <c r="U96" s="216">
        <v>0</v>
      </c>
      <c r="V96" s="103">
        <f t="shared" si="30"/>
        <v>0</v>
      </c>
      <c r="X96" s="237"/>
    </row>
    <row r="97" spans="1:24" ht="12.75" customHeight="1" x14ac:dyDescent="0.3">
      <c r="A97" s="38" t="s">
        <v>7</v>
      </c>
      <c r="B97" s="50"/>
      <c r="C97" s="216">
        <v>2246.1871999999998</v>
      </c>
      <c r="D97" s="103">
        <f t="shared" si="20"/>
        <v>1.1916112466843501E-2</v>
      </c>
      <c r="E97" s="216">
        <v>2246.1871999999998</v>
      </c>
      <c r="F97" s="103">
        <f t="shared" si="21"/>
        <v>1.1682463202787745E-2</v>
      </c>
      <c r="G97" s="216">
        <v>2246.1871999999998</v>
      </c>
      <c r="H97" s="103">
        <f t="shared" si="22"/>
        <v>1.1453395296850731E-2</v>
      </c>
      <c r="I97" s="216">
        <v>2246.1871999999998</v>
      </c>
      <c r="J97" s="103">
        <f t="shared" si="23"/>
        <v>1.122881891848111E-2</v>
      </c>
      <c r="K97" s="216">
        <v>2246.1871999999998</v>
      </c>
      <c r="L97" s="103">
        <f t="shared" si="24"/>
        <v>1.1008645998510891E-2</v>
      </c>
      <c r="M97" s="216">
        <v>2246.1871999999998</v>
      </c>
      <c r="N97" s="103">
        <f t="shared" si="25"/>
        <v>1.0792790194618521E-2</v>
      </c>
      <c r="O97" s="216">
        <v>2246.1871999999998</v>
      </c>
      <c r="P97" s="103">
        <f t="shared" si="26"/>
        <v>1.0581166857469139E-2</v>
      </c>
      <c r="Q97" s="216">
        <v>2246.1871999999998</v>
      </c>
      <c r="R97" s="103">
        <f t="shared" si="27"/>
        <v>1.0373692997518764E-2</v>
      </c>
      <c r="S97" s="216">
        <v>2246.1871999999998</v>
      </c>
      <c r="T97" s="103">
        <f t="shared" si="28"/>
        <v>1.0170287252469375E-2</v>
      </c>
      <c r="U97" s="216">
        <v>2246.1871999999998</v>
      </c>
      <c r="V97" s="103">
        <f t="shared" si="30"/>
        <v>9.9708698553621321E-3</v>
      </c>
      <c r="X97" s="237"/>
    </row>
    <row r="98" spans="1:24" ht="12.75" customHeight="1" x14ac:dyDescent="0.3">
      <c r="A98" s="145" t="s">
        <v>245</v>
      </c>
      <c r="B98" s="50"/>
      <c r="C98" s="216">
        <v>226.2</v>
      </c>
      <c r="D98" s="103">
        <f t="shared" si="20"/>
        <v>1.1999999999999999E-3</v>
      </c>
      <c r="E98" s="216">
        <v>230.72399999999993</v>
      </c>
      <c r="F98" s="103">
        <f t="shared" si="21"/>
        <v>1.1999999999999997E-3</v>
      </c>
      <c r="G98" s="216">
        <v>235.33847999999995</v>
      </c>
      <c r="H98" s="103">
        <f t="shared" si="22"/>
        <v>1.1999999999999997E-3</v>
      </c>
      <c r="I98" s="216">
        <v>240.04524959999995</v>
      </c>
      <c r="J98" s="103">
        <f t="shared" si="23"/>
        <v>1.1999999999999999E-3</v>
      </c>
      <c r="K98" s="216">
        <v>244.84615459199998</v>
      </c>
      <c r="L98" s="103">
        <f t="shared" si="24"/>
        <v>1.1999999999999999E-3</v>
      </c>
      <c r="M98" s="216">
        <v>249.74307768383994</v>
      </c>
      <c r="N98" s="103">
        <f t="shared" si="25"/>
        <v>1.1999999999999999E-3</v>
      </c>
      <c r="O98" s="216">
        <v>254.73793923751677</v>
      </c>
      <c r="P98" s="103">
        <f t="shared" si="26"/>
        <v>1.1999999999999999E-3</v>
      </c>
      <c r="Q98" s="216">
        <v>259.83269802226704</v>
      </c>
      <c r="R98" s="103">
        <f t="shared" si="27"/>
        <v>1.1999999999999997E-3</v>
      </c>
      <c r="S98" s="216">
        <v>265.0293519827124</v>
      </c>
      <c r="T98" s="103">
        <f t="shared" si="28"/>
        <v>1.1999999999999997E-3</v>
      </c>
      <c r="U98" s="216">
        <v>270.32993902236672</v>
      </c>
      <c r="V98" s="103">
        <f t="shared" si="30"/>
        <v>1.2000000000000001E-3</v>
      </c>
      <c r="X98" s="237"/>
    </row>
    <row r="99" spans="1:24" ht="12.75" customHeight="1" x14ac:dyDescent="0.3">
      <c r="A99" s="145" t="s">
        <v>245</v>
      </c>
      <c r="B99" s="50"/>
      <c r="C99" s="216">
        <v>0</v>
      </c>
      <c r="D99" s="103">
        <f t="shared" si="20"/>
        <v>0</v>
      </c>
      <c r="E99" s="216">
        <v>0</v>
      </c>
      <c r="F99" s="103">
        <f t="shared" si="21"/>
        <v>0</v>
      </c>
      <c r="G99" s="216">
        <v>0</v>
      </c>
      <c r="H99" s="103">
        <f t="shared" si="22"/>
        <v>0</v>
      </c>
      <c r="I99" s="216">
        <v>0</v>
      </c>
      <c r="J99" s="103">
        <f t="shared" si="23"/>
        <v>0</v>
      </c>
      <c r="K99" s="216">
        <v>0</v>
      </c>
      <c r="L99" s="103">
        <f t="shared" si="24"/>
        <v>0</v>
      </c>
      <c r="M99" s="216">
        <v>0</v>
      </c>
      <c r="N99" s="103">
        <f t="shared" si="25"/>
        <v>0</v>
      </c>
      <c r="O99" s="216">
        <v>0</v>
      </c>
      <c r="P99" s="103">
        <f t="shared" si="26"/>
        <v>0</v>
      </c>
      <c r="Q99" s="216">
        <v>0</v>
      </c>
      <c r="R99" s="103">
        <f t="shared" si="27"/>
        <v>0</v>
      </c>
      <c r="S99" s="216">
        <v>0</v>
      </c>
      <c r="T99" s="103">
        <f t="shared" si="28"/>
        <v>0</v>
      </c>
      <c r="U99" s="216">
        <v>0</v>
      </c>
      <c r="V99" s="103">
        <f t="shared" si="30"/>
        <v>0</v>
      </c>
      <c r="X99" s="237"/>
    </row>
    <row r="100" spans="1:24" ht="12.75" customHeight="1" x14ac:dyDescent="0.3">
      <c r="A100" s="145" t="s">
        <v>245</v>
      </c>
      <c r="B100" s="50"/>
      <c r="C100" s="216">
        <v>0</v>
      </c>
      <c r="D100" s="103">
        <f t="shared" si="20"/>
        <v>0</v>
      </c>
      <c r="E100" s="216">
        <v>0</v>
      </c>
      <c r="F100" s="103">
        <f t="shared" si="21"/>
        <v>0</v>
      </c>
      <c r="G100" s="216">
        <v>0</v>
      </c>
      <c r="H100" s="103">
        <f t="shared" si="22"/>
        <v>0</v>
      </c>
      <c r="I100" s="216">
        <v>0</v>
      </c>
      <c r="J100" s="103">
        <f t="shared" si="23"/>
        <v>0</v>
      </c>
      <c r="K100" s="216">
        <v>0</v>
      </c>
      <c r="L100" s="103">
        <f t="shared" si="24"/>
        <v>0</v>
      </c>
      <c r="M100" s="216">
        <v>0</v>
      </c>
      <c r="N100" s="103">
        <f t="shared" si="25"/>
        <v>0</v>
      </c>
      <c r="O100" s="216">
        <v>0</v>
      </c>
      <c r="P100" s="103">
        <f t="shared" si="26"/>
        <v>0</v>
      </c>
      <c r="Q100" s="216">
        <v>0</v>
      </c>
      <c r="R100" s="103">
        <f t="shared" si="27"/>
        <v>0</v>
      </c>
      <c r="S100" s="216">
        <v>0</v>
      </c>
      <c r="T100" s="103">
        <f t="shared" si="28"/>
        <v>0</v>
      </c>
      <c r="U100" s="216">
        <v>0</v>
      </c>
      <c r="V100" s="103">
        <f t="shared" si="30"/>
        <v>0</v>
      </c>
      <c r="X100" s="237"/>
    </row>
    <row r="101" spans="1:24" ht="12.75" customHeight="1" x14ac:dyDescent="0.3">
      <c r="A101" s="38" t="s">
        <v>99</v>
      </c>
      <c r="B101" s="50"/>
      <c r="C101" s="216"/>
      <c r="D101" s="103">
        <f t="shared" si="20"/>
        <v>0</v>
      </c>
      <c r="E101" s="216"/>
      <c r="F101" s="103">
        <f t="shared" si="21"/>
        <v>0</v>
      </c>
      <c r="G101" s="216"/>
      <c r="H101" s="103">
        <f t="shared" si="22"/>
        <v>0</v>
      </c>
      <c r="I101" s="216">
        <v>0</v>
      </c>
      <c r="J101" s="103">
        <f t="shared" si="23"/>
        <v>0</v>
      </c>
      <c r="K101" s="216">
        <v>0</v>
      </c>
      <c r="L101" s="103">
        <f t="shared" si="24"/>
        <v>0</v>
      </c>
      <c r="M101" s="216">
        <v>0</v>
      </c>
      <c r="N101" s="103">
        <f t="shared" si="25"/>
        <v>0</v>
      </c>
      <c r="O101" s="216">
        <v>0</v>
      </c>
      <c r="P101" s="103">
        <f t="shared" si="26"/>
        <v>0</v>
      </c>
      <c r="Q101" s="216">
        <v>0</v>
      </c>
      <c r="R101" s="103">
        <f t="shared" si="27"/>
        <v>0</v>
      </c>
      <c r="S101" s="216">
        <v>0</v>
      </c>
      <c r="T101" s="103">
        <f t="shared" si="28"/>
        <v>0</v>
      </c>
      <c r="U101" s="216">
        <v>0</v>
      </c>
      <c r="V101" s="103">
        <f t="shared" si="30"/>
        <v>0</v>
      </c>
      <c r="X101" s="237"/>
    </row>
    <row r="102" spans="1:24" ht="12.75" customHeight="1" x14ac:dyDescent="0.3">
      <c r="A102" s="145" t="s">
        <v>78</v>
      </c>
      <c r="B102" s="50"/>
      <c r="C102" s="216">
        <v>0</v>
      </c>
      <c r="D102" s="103">
        <f t="shared" si="20"/>
        <v>0</v>
      </c>
      <c r="E102" s="216">
        <v>0</v>
      </c>
      <c r="F102" s="103">
        <f t="shared" si="21"/>
        <v>0</v>
      </c>
      <c r="G102" s="216">
        <v>0</v>
      </c>
      <c r="H102" s="103">
        <f t="shared" si="22"/>
        <v>0</v>
      </c>
      <c r="I102" s="216">
        <v>0</v>
      </c>
      <c r="J102" s="103">
        <f t="shared" si="23"/>
        <v>0</v>
      </c>
      <c r="K102" s="216">
        <v>0</v>
      </c>
      <c r="L102" s="103">
        <f t="shared" si="24"/>
        <v>0</v>
      </c>
      <c r="M102" s="216">
        <v>0</v>
      </c>
      <c r="N102" s="103">
        <f t="shared" si="25"/>
        <v>0</v>
      </c>
      <c r="O102" s="216">
        <v>0</v>
      </c>
      <c r="P102" s="103">
        <f t="shared" si="26"/>
        <v>0</v>
      </c>
      <c r="Q102" s="216">
        <v>0</v>
      </c>
      <c r="R102" s="103">
        <f t="shared" si="27"/>
        <v>0</v>
      </c>
      <c r="S102" s="216">
        <v>0</v>
      </c>
      <c r="T102" s="103">
        <f t="shared" si="28"/>
        <v>0</v>
      </c>
      <c r="U102" s="216">
        <v>0</v>
      </c>
      <c r="V102" s="103">
        <f t="shared" si="30"/>
        <v>0</v>
      </c>
      <c r="X102" s="237"/>
    </row>
    <row r="103" spans="1:24" ht="12.75" customHeight="1" x14ac:dyDescent="0.3">
      <c r="A103" s="145" t="s">
        <v>78</v>
      </c>
      <c r="B103" s="50"/>
      <c r="C103" s="216">
        <v>0</v>
      </c>
      <c r="D103" s="103">
        <f t="shared" si="20"/>
        <v>0</v>
      </c>
      <c r="E103" s="216">
        <v>0</v>
      </c>
      <c r="F103" s="103">
        <f t="shared" si="21"/>
        <v>0</v>
      </c>
      <c r="G103" s="216">
        <v>0</v>
      </c>
      <c r="H103" s="103">
        <f t="shared" si="22"/>
        <v>0</v>
      </c>
      <c r="I103" s="216">
        <v>0</v>
      </c>
      <c r="J103" s="103">
        <f t="shared" si="23"/>
        <v>0</v>
      </c>
      <c r="K103" s="216">
        <v>0</v>
      </c>
      <c r="L103" s="103">
        <f t="shared" si="24"/>
        <v>0</v>
      </c>
      <c r="M103" s="216">
        <v>0</v>
      </c>
      <c r="N103" s="103">
        <f t="shared" si="25"/>
        <v>0</v>
      </c>
      <c r="O103" s="216">
        <v>0</v>
      </c>
      <c r="P103" s="103">
        <f t="shared" si="26"/>
        <v>0</v>
      </c>
      <c r="Q103" s="216">
        <v>0</v>
      </c>
      <c r="R103" s="103">
        <f t="shared" si="27"/>
        <v>0</v>
      </c>
      <c r="S103" s="216">
        <v>0</v>
      </c>
      <c r="T103" s="103">
        <f t="shared" si="28"/>
        <v>0</v>
      </c>
      <c r="U103" s="216">
        <v>0</v>
      </c>
      <c r="V103" s="103">
        <f t="shared" si="30"/>
        <v>0</v>
      </c>
      <c r="X103" s="237"/>
    </row>
    <row r="104" spans="1:24" ht="12.75" customHeight="1" x14ac:dyDescent="0.3">
      <c r="A104" s="145" t="s">
        <v>78</v>
      </c>
      <c r="B104" s="26"/>
      <c r="C104" s="216">
        <v>0</v>
      </c>
      <c r="D104" s="103">
        <f t="shared" si="20"/>
        <v>0</v>
      </c>
      <c r="E104" s="216">
        <v>0</v>
      </c>
      <c r="F104" s="103">
        <f t="shared" si="21"/>
        <v>0</v>
      </c>
      <c r="G104" s="216">
        <v>0</v>
      </c>
      <c r="H104" s="103">
        <f t="shared" si="22"/>
        <v>0</v>
      </c>
      <c r="I104" s="216">
        <v>0</v>
      </c>
      <c r="J104" s="103">
        <f t="shared" si="23"/>
        <v>0</v>
      </c>
      <c r="K104" s="216">
        <v>0</v>
      </c>
      <c r="L104" s="103">
        <f t="shared" si="24"/>
        <v>0</v>
      </c>
      <c r="M104" s="216">
        <v>0</v>
      </c>
      <c r="N104" s="103">
        <f t="shared" si="25"/>
        <v>0</v>
      </c>
      <c r="O104" s="216">
        <v>0</v>
      </c>
      <c r="P104" s="103">
        <f t="shared" si="26"/>
        <v>0</v>
      </c>
      <c r="Q104" s="216">
        <v>0</v>
      </c>
      <c r="R104" s="103">
        <f t="shared" si="27"/>
        <v>0</v>
      </c>
      <c r="S104" s="216">
        <v>0</v>
      </c>
      <c r="T104" s="103">
        <f t="shared" si="28"/>
        <v>0</v>
      </c>
      <c r="U104" s="216">
        <v>0</v>
      </c>
      <c r="V104" s="103">
        <f t="shared" si="30"/>
        <v>0</v>
      </c>
      <c r="X104" s="237"/>
    </row>
    <row r="105" spans="1:24" ht="12.75" customHeight="1" x14ac:dyDescent="0.3">
      <c r="A105" s="26" t="s">
        <v>36</v>
      </c>
      <c r="B105" s="69"/>
      <c r="C105" s="105">
        <f>SUM(C52:C104)</f>
        <v>45954.260573350097</v>
      </c>
      <c r="D105" s="106">
        <f t="shared" ref="D105" si="31">IFERROR(C105/C$28,0)</f>
        <v>0.24378918076047798</v>
      </c>
      <c r="E105" s="105">
        <f>SUM(E52:E104)</f>
        <v>45765.370532889894</v>
      </c>
      <c r="F105" s="106">
        <f t="shared" ref="F105" si="32">IFERROR(E105/E$28,0)</f>
        <v>0.23802657998070367</v>
      </c>
      <c r="G105" s="105">
        <f>SUM(G52:G104)</f>
        <v>46794.092369673977</v>
      </c>
      <c r="H105" s="106">
        <f t="shared" ref="H105" si="33">IFERROR(G105/G$28,0)</f>
        <v>0.23860488452040982</v>
      </c>
      <c r="I105" s="105">
        <f>SUM(I52:I104)</f>
        <v>47612.845437847907</v>
      </c>
      <c r="J105" s="106">
        <f t="shared" ref="J105" si="34">IFERROR(I105/I$28,0)</f>
        <v>0.2380193510207981</v>
      </c>
      <c r="K105" s="105">
        <f>SUM(K52:K104)</f>
        <v>48510.015940353522</v>
      </c>
      <c r="L105" s="106">
        <f t="shared" ref="L105" si="35">IFERROR(K105/K$28,0)</f>
        <v>0.23774937051972889</v>
      </c>
      <c r="M105" s="105">
        <f>SUM(M52:M104)</f>
        <v>49425.065562952477</v>
      </c>
      <c r="N105" s="106">
        <f t="shared" ref="N105" si="36">IFERROR(M105/M$28,0)</f>
        <v>0.23748437484471957</v>
      </c>
      <c r="O105" s="105">
        <f>SUM(O52:O104)</f>
        <v>50358.142039205464</v>
      </c>
      <c r="P105" s="106">
        <f t="shared" ref="P105" si="37">IFERROR(O105/O$28,0)</f>
        <v>0.23722328377125657</v>
      </c>
      <c r="Q105" s="105">
        <f>SUM(Q52:Q104)</f>
        <v>51309.814196263011</v>
      </c>
      <c r="R105" s="106">
        <f t="shared" ref="R105" si="38">IFERROR(Q105/Q$28,0)</f>
        <v>0.23696700801774781</v>
      </c>
      <c r="S105" s="105">
        <f>SUM(S52:S104)</f>
        <v>52280.34684223689</v>
      </c>
      <c r="T105" s="106">
        <f t="shared" ref="T105" si="39">IFERROR(S105/S$28,0)</f>
        <v>0.23671497417680923</v>
      </c>
      <c r="U105" s="105">
        <f>SUM(U52:U104)</f>
        <v>53270.115679030663</v>
      </c>
      <c r="V105" s="106">
        <f t="shared" si="30"/>
        <v>0.23646710773514362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16698.267426649902</v>
      </c>
      <c r="D107" s="106">
        <f>IFERROR(C107/C$28,0)</f>
        <v>8.8584973085675867E-2</v>
      </c>
      <c r="E107" s="105">
        <f>E28-E33-E46-E105</f>
        <v>19375.357467110101</v>
      </c>
      <c r="F107" s="106">
        <f>IFERROR(E107/E$28,0)</f>
        <v>0.10077161006454517</v>
      </c>
      <c r="G107" s="105">
        <f>G28-G33-G46-G105</f>
        <v>20884.599630326004</v>
      </c>
      <c r="H107" s="106">
        <f>IFERROR(G107/G$28,0)</f>
        <v>0.10649138022983409</v>
      </c>
      <c r="I107" s="105">
        <f>I28-I33-I46-I105</f>
        <v>22654.56984215205</v>
      </c>
      <c r="J107" s="106">
        <f>IFERROR(I107/I$28,0)</f>
        <v>0.11325149677355857</v>
      </c>
      <c r="K107" s="105">
        <f>K28-K33-K46-K105</f>
        <v>24397.897085246441</v>
      </c>
      <c r="L107" s="106">
        <f>IFERROR(K107/K$28,0)</f>
        <v>0.11957499006297373</v>
      </c>
      <c r="M107" s="105">
        <f>M28-M33-M46-M105</f>
        <v>26176.155163159485</v>
      </c>
      <c r="N107" s="106">
        <f>IFERROR(M107/M$28,0)</f>
        <v>0.12577480219714576</v>
      </c>
      <c r="O107" s="105">
        <f>O28-O33-O46-O105</f>
        <v>27990.25254142873</v>
      </c>
      <c r="P107" s="106">
        <f>IFERROR(O107/O$28,0)</f>
        <v>0.13185434077959177</v>
      </c>
      <c r="Q107" s="105">
        <f>Q28-Q33-Q46-Q105</f>
        <v>29840.697715983864</v>
      </c>
      <c r="R107" s="106">
        <f>IFERROR(Q107/Q$28,0)</f>
        <v>0.13781497683602506</v>
      </c>
      <c r="S107" s="105">
        <f>S28-S33-S46-S105</f>
        <v>31728.324748254949</v>
      </c>
      <c r="T107" s="106">
        <f>IFERROR(S107/S$28,0)</f>
        <v>0.14365952077787014</v>
      </c>
      <c r="U107" s="105">
        <f>U28-U33-U46-U105</f>
        <v>33653.878783271</v>
      </c>
      <c r="V107" s="106">
        <f>IFERROR(U107/U$28,0)</f>
        <v>0.14939024025964001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28275</v>
      </c>
      <c r="D111" s="103">
        <f t="shared" ref="D111:D116" si="40">IFERROR(C111/C$28,0)</f>
        <v>0.15</v>
      </c>
      <c r="E111" s="102">
        <f>E59</f>
        <v>28840.5</v>
      </c>
      <c r="F111" s="103">
        <f t="shared" ref="F111:F116" si="41">IFERROR(E111/E$28,0)</f>
        <v>0.15</v>
      </c>
      <c r="G111" s="102">
        <f>G59</f>
        <v>29417.309999999998</v>
      </c>
      <c r="H111" s="103">
        <f t="shared" ref="H111:H116" si="42">IFERROR(G111/G$28,0)</f>
        <v>0.15</v>
      </c>
      <c r="I111" s="102">
        <f>I59</f>
        <v>30005.656199999998</v>
      </c>
      <c r="J111" s="103">
        <f t="shared" ref="J111:J116" si="43">IFERROR(I111/I$28,0)</f>
        <v>0.15</v>
      </c>
      <c r="K111" s="102">
        <f>K59</f>
        <v>30605.769323999997</v>
      </c>
      <c r="L111" s="103">
        <f t="shared" ref="L111:L116" si="44">IFERROR(K111/K$28,0)</f>
        <v>0.15</v>
      </c>
      <c r="M111" s="102">
        <f>M59</f>
        <v>31217.884710479997</v>
      </c>
      <c r="N111" s="103">
        <f t="shared" ref="N111:N116" si="45">IFERROR(M111/M$28,0)</f>
        <v>0.15</v>
      </c>
      <c r="O111" s="102">
        <f>O59</f>
        <v>31842.242404689598</v>
      </c>
      <c r="P111" s="103">
        <f t="shared" ref="P111:P116" si="46">IFERROR(O111/O$28,0)</f>
        <v>0.15</v>
      </c>
      <c r="Q111" s="102">
        <f>Q59</f>
        <v>32479.087252783385</v>
      </c>
      <c r="R111" s="103">
        <f t="shared" ref="R111:R116" si="47">IFERROR(Q111/Q$28,0)</f>
        <v>0.15</v>
      </c>
      <c r="S111" s="102">
        <f>S59</f>
        <v>33128.668997839057</v>
      </c>
      <c r="T111" s="103">
        <f t="shared" ref="T111:T116" si="48">IFERROR(S111/S$28,0)</f>
        <v>0.15</v>
      </c>
      <c r="U111" s="102">
        <f>U59</f>
        <v>33791.242377795839</v>
      </c>
      <c r="V111" s="103">
        <f t="shared" ref="V111:V116" si="49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40"/>
        <v>0</v>
      </c>
      <c r="E112" s="102">
        <f>E62</f>
        <v>0</v>
      </c>
      <c r="F112" s="103">
        <f t="shared" si="41"/>
        <v>0</v>
      </c>
      <c r="G112" s="102">
        <f>G62</f>
        <v>0</v>
      </c>
      <c r="H112" s="103">
        <f t="shared" si="42"/>
        <v>0</v>
      </c>
      <c r="I112" s="102">
        <f>I62</f>
        <v>0</v>
      </c>
      <c r="J112" s="103">
        <f t="shared" si="43"/>
        <v>0</v>
      </c>
      <c r="K112" s="102">
        <f>K62</f>
        <v>0</v>
      </c>
      <c r="L112" s="103">
        <f t="shared" si="44"/>
        <v>0</v>
      </c>
      <c r="M112" s="102">
        <f>M62</f>
        <v>0</v>
      </c>
      <c r="N112" s="103">
        <f t="shared" si="45"/>
        <v>0</v>
      </c>
      <c r="O112" s="102">
        <f>O62</f>
        <v>0</v>
      </c>
      <c r="P112" s="103">
        <f t="shared" si="46"/>
        <v>0</v>
      </c>
      <c r="Q112" s="102">
        <f>Q62</f>
        <v>0</v>
      </c>
      <c r="R112" s="103">
        <f t="shared" si="47"/>
        <v>0</v>
      </c>
      <c r="S112" s="102">
        <f>S62</f>
        <v>0</v>
      </c>
      <c r="T112" s="103">
        <f t="shared" si="48"/>
        <v>0</v>
      </c>
      <c r="U112" s="102">
        <f>U62</f>
        <v>0</v>
      </c>
      <c r="V112" s="103">
        <f t="shared" si="49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0"/>
        <v>0</v>
      </c>
      <c r="E113" s="136">
        <v>0</v>
      </c>
      <c r="F113" s="103">
        <f t="shared" si="41"/>
        <v>0</v>
      </c>
      <c r="G113" s="136">
        <v>0</v>
      </c>
      <c r="H113" s="103">
        <f t="shared" si="42"/>
        <v>0</v>
      </c>
      <c r="I113" s="136">
        <v>0</v>
      </c>
      <c r="J113" s="103">
        <f t="shared" si="43"/>
        <v>0</v>
      </c>
      <c r="K113" s="136">
        <v>0</v>
      </c>
      <c r="L113" s="103">
        <f t="shared" si="44"/>
        <v>0</v>
      </c>
      <c r="M113" s="136">
        <v>0</v>
      </c>
      <c r="N113" s="103">
        <f t="shared" si="45"/>
        <v>0</v>
      </c>
      <c r="O113" s="136">
        <v>0</v>
      </c>
      <c r="P113" s="103">
        <f t="shared" si="46"/>
        <v>0</v>
      </c>
      <c r="Q113" s="136">
        <v>0</v>
      </c>
      <c r="R113" s="103">
        <f t="shared" si="47"/>
        <v>0</v>
      </c>
      <c r="S113" s="136">
        <v>0</v>
      </c>
      <c r="T113" s="103">
        <f t="shared" si="48"/>
        <v>0</v>
      </c>
      <c r="U113" s="136">
        <v>0</v>
      </c>
      <c r="V113" s="103">
        <f t="shared" si="49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0"/>
        <v>0</v>
      </c>
      <c r="E114" s="136">
        <v>0</v>
      </c>
      <c r="F114" s="103">
        <f t="shared" si="41"/>
        <v>0</v>
      </c>
      <c r="G114" s="136">
        <v>0</v>
      </c>
      <c r="H114" s="103">
        <f t="shared" si="42"/>
        <v>0</v>
      </c>
      <c r="I114" s="136">
        <v>0</v>
      </c>
      <c r="J114" s="103">
        <f t="shared" si="43"/>
        <v>0</v>
      </c>
      <c r="K114" s="136">
        <v>0</v>
      </c>
      <c r="L114" s="103">
        <f t="shared" si="44"/>
        <v>0</v>
      </c>
      <c r="M114" s="136">
        <v>0</v>
      </c>
      <c r="N114" s="103">
        <f t="shared" si="45"/>
        <v>0</v>
      </c>
      <c r="O114" s="136">
        <v>0</v>
      </c>
      <c r="P114" s="103">
        <f t="shared" si="46"/>
        <v>0</v>
      </c>
      <c r="Q114" s="136">
        <v>0</v>
      </c>
      <c r="R114" s="103">
        <f t="shared" si="47"/>
        <v>0</v>
      </c>
      <c r="S114" s="136">
        <v>0</v>
      </c>
      <c r="T114" s="103">
        <f t="shared" si="48"/>
        <v>0</v>
      </c>
      <c r="U114" s="136">
        <v>0</v>
      </c>
      <c r="V114" s="103">
        <f t="shared" si="49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0"/>
        <v>0</v>
      </c>
      <c r="E115" s="137">
        <v>0</v>
      </c>
      <c r="F115" s="103">
        <f t="shared" si="41"/>
        <v>0</v>
      </c>
      <c r="G115" s="137">
        <v>0</v>
      </c>
      <c r="H115" s="103">
        <f t="shared" si="42"/>
        <v>0</v>
      </c>
      <c r="I115" s="137">
        <v>0</v>
      </c>
      <c r="J115" s="103">
        <f t="shared" si="43"/>
        <v>0</v>
      </c>
      <c r="K115" s="137">
        <v>0</v>
      </c>
      <c r="L115" s="103">
        <f t="shared" si="44"/>
        <v>0</v>
      </c>
      <c r="M115" s="137">
        <v>0</v>
      </c>
      <c r="N115" s="103">
        <f t="shared" si="45"/>
        <v>0</v>
      </c>
      <c r="O115" s="137">
        <v>0</v>
      </c>
      <c r="P115" s="103">
        <f t="shared" si="46"/>
        <v>0</v>
      </c>
      <c r="Q115" s="137">
        <v>0</v>
      </c>
      <c r="R115" s="103">
        <f t="shared" si="47"/>
        <v>0</v>
      </c>
      <c r="S115" s="137">
        <v>0</v>
      </c>
      <c r="T115" s="103">
        <f t="shared" si="48"/>
        <v>0</v>
      </c>
      <c r="U115" s="137">
        <v>0</v>
      </c>
      <c r="V115" s="103">
        <f t="shared" si="49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28275</v>
      </c>
      <c r="D116" s="106">
        <f t="shared" si="40"/>
        <v>0.15</v>
      </c>
      <c r="E116" s="108">
        <f>SUM(E111:E115)</f>
        <v>28840.5</v>
      </c>
      <c r="F116" s="106">
        <f t="shared" si="41"/>
        <v>0.15</v>
      </c>
      <c r="G116" s="108">
        <f>SUM(G111:G115)</f>
        <v>29417.309999999998</v>
      </c>
      <c r="H116" s="106">
        <f t="shared" si="42"/>
        <v>0.15</v>
      </c>
      <c r="I116" s="108">
        <f>SUM(I111:I115)</f>
        <v>30005.656199999998</v>
      </c>
      <c r="J116" s="106">
        <f t="shared" si="43"/>
        <v>0.15</v>
      </c>
      <c r="K116" s="108">
        <f>SUM(K111:K115)</f>
        <v>30605.769323999997</v>
      </c>
      <c r="L116" s="106">
        <f t="shared" si="44"/>
        <v>0.15</v>
      </c>
      <c r="M116" s="108">
        <f>SUM(M111:M115)</f>
        <v>31217.884710479997</v>
      </c>
      <c r="N116" s="106">
        <f t="shared" si="45"/>
        <v>0.15</v>
      </c>
      <c r="O116" s="108">
        <f>SUM(O111:O115)</f>
        <v>31842.242404689598</v>
      </c>
      <c r="P116" s="106">
        <f t="shared" si="46"/>
        <v>0.15</v>
      </c>
      <c r="Q116" s="108">
        <f>SUM(Q111:Q115)</f>
        <v>32479.087252783385</v>
      </c>
      <c r="R116" s="106">
        <f t="shared" si="47"/>
        <v>0.15</v>
      </c>
      <c r="S116" s="108">
        <f>SUM(S111:S115)</f>
        <v>33128.668997839057</v>
      </c>
      <c r="T116" s="106">
        <f t="shared" si="48"/>
        <v>0.15</v>
      </c>
      <c r="U116" s="108">
        <f>SUM(U111:U115)</f>
        <v>33791.242377795839</v>
      </c>
      <c r="V116" s="106">
        <f t="shared" si="49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V126"/>
  <sheetViews>
    <sheetView zoomScale="78" zoomScaleNormal="78" workbookViewId="0">
      <selection activeCell="K66" sqref="K66"/>
    </sheetView>
  </sheetViews>
  <sheetFormatPr defaultColWidth="9.109375" defaultRowHeight="12.75" customHeight="1" x14ac:dyDescent="0.3"/>
  <cols>
    <col min="1" max="1" width="9.5546875" style="5" customWidth="1"/>
    <col min="2" max="2" width="36.33203125" style="5" customWidth="1"/>
    <col min="3" max="3" width="12.66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3.6640625" style="5" bestFit="1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228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92"/>
      <c r="H3" s="193"/>
      <c r="I3" s="193"/>
      <c r="V3" s="67"/>
    </row>
    <row r="4" spans="1:22" ht="12.75" customHeight="1" x14ac:dyDescent="0.3">
      <c r="A4" s="48" t="s">
        <v>230</v>
      </c>
      <c r="B4" s="156"/>
      <c r="D4" s="146" t="s">
        <v>163</v>
      </c>
      <c r="G4" s="192"/>
      <c r="H4" s="193"/>
      <c r="I4" s="193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151" t="s">
        <v>237</v>
      </c>
      <c r="B19" s="50"/>
      <c r="C19" s="154">
        <f>'Catering MMC'!C19+'Catering BBC'!C19</f>
        <v>0</v>
      </c>
      <c r="D19" s="155">
        <f>IFERROR(C19/C$28,0)</f>
        <v>0</v>
      </c>
      <c r="E19" s="154">
        <f>'Catering MMC'!E19+'Catering BBC'!E19</f>
        <v>0</v>
      </c>
      <c r="F19" s="155">
        <f>IFERROR(E19/E$28,0)</f>
        <v>0</v>
      </c>
      <c r="G19" s="154">
        <f>'Catering MMC'!G19+'Catering BBC'!G19</f>
        <v>0</v>
      </c>
      <c r="H19" s="155">
        <f>IFERROR(G19/G$28,0)</f>
        <v>0</v>
      </c>
      <c r="I19" s="154">
        <f>'Catering MMC'!I19+'Catering BBC'!I19</f>
        <v>0</v>
      </c>
      <c r="J19" s="155">
        <f>IFERROR(I19/I$28,0)</f>
        <v>0</v>
      </c>
      <c r="K19" s="154">
        <f>'Catering MMC'!K19+'Catering BBC'!K19</f>
        <v>0</v>
      </c>
      <c r="L19" s="155">
        <f>IFERROR(K19/K$28,0)</f>
        <v>0</v>
      </c>
      <c r="M19" s="154">
        <f>'Catering MMC'!M19+'Catering BBC'!M19</f>
        <v>0</v>
      </c>
      <c r="N19" s="155">
        <f>IFERROR(M19/M$28,0)</f>
        <v>0</v>
      </c>
      <c r="O19" s="154">
        <f>'Catering MMC'!O19+'Catering BBC'!O19</f>
        <v>0</v>
      </c>
      <c r="P19" s="155">
        <f>IFERROR(O19/O$28,0)</f>
        <v>0</v>
      </c>
      <c r="Q19" s="154">
        <f>'Catering MMC'!Q19+'Catering BBC'!Q19</f>
        <v>0</v>
      </c>
      <c r="R19" s="155">
        <f>IFERROR(Q19/Q$28,0)</f>
        <v>0</v>
      </c>
      <c r="S19" s="154">
        <f>'Catering MMC'!S19+'Catering BBC'!S19</f>
        <v>0</v>
      </c>
      <c r="T19" s="155">
        <f>IFERROR(S19/S$28,0)</f>
        <v>0</v>
      </c>
      <c r="U19" s="154">
        <f>'Catering MMC'!U19+'Catering BBC'!U19</f>
        <v>0</v>
      </c>
      <c r="V19" s="155">
        <f>IFERROR(U19/U$28,0)</f>
        <v>0</v>
      </c>
    </row>
    <row r="20" spans="1:22" ht="12.75" customHeight="1" x14ac:dyDescent="0.3">
      <c r="A20" s="151" t="s">
        <v>238</v>
      </c>
      <c r="B20" s="50"/>
      <c r="C20" s="154">
        <f>'Catering MMC'!C20+'Catering BBC'!C20</f>
        <v>0</v>
      </c>
      <c r="D20" s="155">
        <f>IFERROR(C20/C$28,0)</f>
        <v>0</v>
      </c>
      <c r="E20" s="154">
        <f>'Catering MMC'!E20+'Catering BBC'!E20</f>
        <v>0</v>
      </c>
      <c r="F20" s="155">
        <f>IFERROR(E20/E$28,0)</f>
        <v>0</v>
      </c>
      <c r="G20" s="154">
        <f>'Catering MMC'!G20+'Catering BBC'!G20</f>
        <v>0</v>
      </c>
      <c r="H20" s="155">
        <f>IFERROR(G20/G$28,0)</f>
        <v>0</v>
      </c>
      <c r="I20" s="154">
        <f>'Catering MMC'!I20+'Catering BBC'!I20</f>
        <v>0</v>
      </c>
      <c r="J20" s="155">
        <f>IFERROR(I20/I$28,0)</f>
        <v>0</v>
      </c>
      <c r="K20" s="154">
        <f>'Catering MMC'!K20+'Catering BBC'!K20</f>
        <v>0</v>
      </c>
      <c r="L20" s="155">
        <f>IFERROR(K20/K$28,0)</f>
        <v>0</v>
      </c>
      <c r="M20" s="154">
        <f>'Catering MMC'!M20+'Catering BBC'!M20</f>
        <v>0</v>
      </c>
      <c r="N20" s="155">
        <f>IFERROR(M20/M$28,0)</f>
        <v>0</v>
      </c>
      <c r="O20" s="154">
        <f>'Catering MMC'!O20+'Catering BBC'!O20</f>
        <v>0</v>
      </c>
      <c r="P20" s="155">
        <f>IFERROR(O20/O$28,0)</f>
        <v>0</v>
      </c>
      <c r="Q20" s="154">
        <f>'Catering MMC'!Q20+'Catering BBC'!Q20</f>
        <v>0</v>
      </c>
      <c r="R20" s="155">
        <f>IFERROR(Q20/Q$28,0)</f>
        <v>0</v>
      </c>
      <c r="S20" s="154">
        <f>'Catering MMC'!S20+'Catering BBC'!S20</f>
        <v>0</v>
      </c>
      <c r="T20" s="155">
        <f>IFERROR(S20/S$28,0)</f>
        <v>0</v>
      </c>
      <c r="U20" s="154">
        <f>'Catering MMC'!U20+'Catering BBC'!U20</f>
        <v>0</v>
      </c>
      <c r="V20" s="155">
        <f>IFERROR(U20/U$28,0)</f>
        <v>0</v>
      </c>
    </row>
    <row r="21" spans="1:22" ht="12.75" customHeight="1" x14ac:dyDescent="0.3">
      <c r="A21" s="151" t="s">
        <v>235</v>
      </c>
      <c r="B21" s="50"/>
      <c r="C21" s="154">
        <f>'Catering MMC'!C21+'Catering BBC'!C21</f>
        <v>0</v>
      </c>
      <c r="D21" s="155">
        <f>IFERROR(C21/C$28,0)</f>
        <v>0</v>
      </c>
      <c r="E21" s="154">
        <f>'Catering MMC'!E21+'Catering BBC'!E21</f>
        <v>0</v>
      </c>
      <c r="F21" s="155">
        <f>IFERROR(E21/E$28,0)</f>
        <v>0</v>
      </c>
      <c r="G21" s="154">
        <f>'Catering MMC'!G21+'Catering BBC'!G21</f>
        <v>0</v>
      </c>
      <c r="H21" s="155">
        <f>IFERROR(G21/G$28,0)</f>
        <v>0</v>
      </c>
      <c r="I21" s="154">
        <f>'Catering MMC'!I21+'Catering BBC'!I21</f>
        <v>0</v>
      </c>
      <c r="J21" s="155">
        <f>IFERROR(I21/I$28,0)</f>
        <v>0</v>
      </c>
      <c r="K21" s="154">
        <f>'Catering MMC'!K21+'Catering BBC'!K21</f>
        <v>0</v>
      </c>
      <c r="L21" s="155">
        <f>IFERROR(K21/K$28,0)</f>
        <v>0</v>
      </c>
      <c r="M21" s="154">
        <f>'Catering MMC'!M21+'Catering BBC'!M21</f>
        <v>0</v>
      </c>
      <c r="N21" s="155">
        <f>IFERROR(M21/M$28,0)</f>
        <v>0</v>
      </c>
      <c r="O21" s="154">
        <f>'Catering MMC'!O21+'Catering BBC'!O21</f>
        <v>0</v>
      </c>
      <c r="P21" s="155">
        <f>IFERROR(O21/O$28,0)</f>
        <v>0</v>
      </c>
      <c r="Q21" s="154">
        <f>'Catering MMC'!Q21+'Catering BBC'!Q21</f>
        <v>0</v>
      </c>
      <c r="R21" s="155">
        <f>IFERROR(Q21/Q$28,0)</f>
        <v>0</v>
      </c>
      <c r="S21" s="154">
        <f>'Catering MMC'!S21+'Catering BBC'!S21</f>
        <v>0</v>
      </c>
      <c r="T21" s="155">
        <f>IFERROR(S21/S$28,0)</f>
        <v>0</v>
      </c>
      <c r="U21" s="154">
        <f>'Catering MMC'!U21+'Catering BBC'!U21</f>
        <v>0</v>
      </c>
      <c r="V21" s="155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54">
        <f>'Catering MMC'!C23+'Catering BBC'!C23</f>
        <v>0</v>
      </c>
      <c r="D23" s="155">
        <f t="shared" ref="D23:D28" si="0">IFERROR(C23/C$28,0)</f>
        <v>0</v>
      </c>
      <c r="E23" s="154">
        <f>'Catering MMC'!E23+'Catering BBC'!E23</f>
        <v>0</v>
      </c>
      <c r="F23" s="155">
        <f t="shared" ref="F23:F28" si="1">IFERROR(E23/E$28,0)</f>
        <v>0</v>
      </c>
      <c r="G23" s="154">
        <f>'Catering MMC'!G23+'Catering BBC'!G23</f>
        <v>0</v>
      </c>
      <c r="H23" s="155">
        <f t="shared" ref="H23:H28" si="2">IFERROR(G23/G$28,0)</f>
        <v>0</v>
      </c>
      <c r="I23" s="154">
        <f>'Catering MMC'!I23+'Catering BBC'!I23</f>
        <v>0</v>
      </c>
      <c r="J23" s="155">
        <f t="shared" ref="J23:J28" si="3">IFERROR(I23/I$28,0)</f>
        <v>0</v>
      </c>
      <c r="K23" s="154">
        <f>'Catering MMC'!K23+'Catering BBC'!K23</f>
        <v>0</v>
      </c>
      <c r="L23" s="155">
        <f t="shared" ref="L23:L28" si="4">IFERROR(K23/K$28,0)</f>
        <v>0</v>
      </c>
      <c r="M23" s="154">
        <f>'Catering MMC'!M23+'Catering BBC'!M23</f>
        <v>0</v>
      </c>
      <c r="N23" s="155">
        <f t="shared" ref="N23:N28" si="5">IFERROR(M23/M$28,0)</f>
        <v>0</v>
      </c>
      <c r="O23" s="154">
        <f>'Catering MMC'!O23+'Catering BBC'!O23</f>
        <v>0</v>
      </c>
      <c r="P23" s="155">
        <f t="shared" ref="P23:P28" si="6">IFERROR(O23/O$28,0)</f>
        <v>0</v>
      </c>
      <c r="Q23" s="154">
        <f>'Catering MMC'!Q23+'Catering BBC'!Q23</f>
        <v>0</v>
      </c>
      <c r="R23" s="155">
        <f t="shared" ref="R23:R28" si="7">IFERROR(Q23/Q$28,0)</f>
        <v>0</v>
      </c>
      <c r="S23" s="154">
        <f>'Catering MMC'!S23+'Catering BBC'!S23</f>
        <v>0</v>
      </c>
      <c r="T23" s="155">
        <f t="shared" ref="T23:T28" si="8">IFERROR(S23/S$28,0)</f>
        <v>0</v>
      </c>
      <c r="U23" s="154">
        <f>'Catering MMC'!U23+'Catering BBC'!U23</f>
        <v>0</v>
      </c>
      <c r="V23" s="155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54">
        <f>'Catering MMC'!C24+'Catering BBC'!C24</f>
        <v>0</v>
      </c>
      <c r="D24" s="155">
        <f t="shared" si="0"/>
        <v>0</v>
      </c>
      <c r="E24" s="154">
        <f>'Catering MMC'!E24+'Catering BBC'!E24</f>
        <v>0</v>
      </c>
      <c r="F24" s="155">
        <f t="shared" si="1"/>
        <v>0</v>
      </c>
      <c r="G24" s="154">
        <f>'Catering MMC'!G24+'Catering BBC'!G24</f>
        <v>0</v>
      </c>
      <c r="H24" s="155">
        <f t="shared" si="2"/>
        <v>0</v>
      </c>
      <c r="I24" s="154">
        <f>'Catering MMC'!I24+'Catering BBC'!I24</f>
        <v>0</v>
      </c>
      <c r="J24" s="155">
        <f t="shared" si="3"/>
        <v>0</v>
      </c>
      <c r="K24" s="154">
        <f>'Catering MMC'!K24+'Catering BBC'!K24</f>
        <v>0</v>
      </c>
      <c r="L24" s="155">
        <f t="shared" si="4"/>
        <v>0</v>
      </c>
      <c r="M24" s="154">
        <f>'Catering MMC'!M24+'Catering BBC'!M24</f>
        <v>0</v>
      </c>
      <c r="N24" s="155">
        <f t="shared" si="5"/>
        <v>0</v>
      </c>
      <c r="O24" s="154">
        <f>'Catering MMC'!O24+'Catering BBC'!O24</f>
        <v>0</v>
      </c>
      <c r="P24" s="155">
        <f t="shared" si="6"/>
        <v>0</v>
      </c>
      <c r="Q24" s="154">
        <f>'Catering MMC'!Q24+'Catering BBC'!Q24</f>
        <v>0</v>
      </c>
      <c r="R24" s="155">
        <f t="shared" si="7"/>
        <v>0</v>
      </c>
      <c r="S24" s="154">
        <f>'Catering MMC'!S24+'Catering BBC'!S24</f>
        <v>0</v>
      </c>
      <c r="T24" s="155">
        <f t="shared" si="8"/>
        <v>0</v>
      </c>
      <c r="U24" s="154">
        <f>'Catering MMC'!U24+'Catering BBC'!U24</f>
        <v>0</v>
      </c>
      <c r="V24" s="155">
        <f t="shared" si="9"/>
        <v>0</v>
      </c>
    </row>
    <row r="25" spans="1:22" ht="12.75" customHeight="1" x14ac:dyDescent="0.3">
      <c r="A25" s="38" t="s">
        <v>242</v>
      </c>
      <c r="B25" s="50"/>
      <c r="C25" s="102">
        <f>'Catering MMC'!C25+'Catering BBC'!C25</f>
        <v>1141370</v>
      </c>
      <c r="D25" s="103">
        <f t="shared" si="0"/>
        <v>1</v>
      </c>
      <c r="E25" s="102">
        <f>'Catering MMC'!E25+'Catering BBC'!E25</f>
        <v>1164197.3999999999</v>
      </c>
      <c r="F25" s="103">
        <f t="shared" si="1"/>
        <v>1</v>
      </c>
      <c r="G25" s="102">
        <f>'Catering MMC'!G25+'Catering BBC'!G25</f>
        <v>1187481.348</v>
      </c>
      <c r="H25" s="103">
        <f t="shared" si="2"/>
        <v>1</v>
      </c>
      <c r="I25" s="102">
        <f>'Catering MMC'!I25+'Catering BBC'!I25</f>
        <v>1211230.9749600003</v>
      </c>
      <c r="J25" s="103">
        <f t="shared" si="3"/>
        <v>1</v>
      </c>
      <c r="K25" s="102">
        <f>'Catering MMC'!K25+'Catering BBC'!K25</f>
        <v>1235455.5944592003</v>
      </c>
      <c r="L25" s="103">
        <f t="shared" si="4"/>
        <v>1</v>
      </c>
      <c r="M25" s="102">
        <f>'Catering MMC'!M25+'Catering BBC'!M25</f>
        <v>1260164.706348384</v>
      </c>
      <c r="N25" s="103">
        <f t="shared" si="5"/>
        <v>1</v>
      </c>
      <c r="O25" s="102">
        <f>'Catering MMC'!O25+'Catering BBC'!O25</f>
        <v>1285368.0004753517</v>
      </c>
      <c r="P25" s="103">
        <f t="shared" si="6"/>
        <v>1</v>
      </c>
      <c r="Q25" s="102">
        <f>'Catering MMC'!Q25+'Catering BBC'!Q25</f>
        <v>1311075.3604848587</v>
      </c>
      <c r="R25" s="103">
        <f t="shared" si="7"/>
        <v>1</v>
      </c>
      <c r="S25" s="102">
        <f>'Catering MMC'!S25+'Catering BBC'!S25</f>
        <v>1337296.867694556</v>
      </c>
      <c r="T25" s="103">
        <f t="shared" si="8"/>
        <v>1</v>
      </c>
      <c r="U25" s="102">
        <f>'Catering MMC'!U25+'Catering BBC'!U25</f>
        <v>1364042.8050484471</v>
      </c>
      <c r="V25" s="103">
        <f t="shared" si="9"/>
        <v>1</v>
      </c>
    </row>
    <row r="26" spans="1:22" ht="12.75" customHeight="1" x14ac:dyDescent="0.3">
      <c r="A26" s="151" t="s">
        <v>243</v>
      </c>
      <c r="B26" s="50"/>
      <c r="C26" s="154">
        <f>'Catering MMC'!C26+'Catering BBC'!C26</f>
        <v>0</v>
      </c>
      <c r="D26" s="155">
        <f t="shared" si="0"/>
        <v>0</v>
      </c>
      <c r="E26" s="154">
        <f>'Catering MMC'!E26+'Catering BBC'!E26</f>
        <v>0</v>
      </c>
      <c r="F26" s="155">
        <f t="shared" si="1"/>
        <v>0</v>
      </c>
      <c r="G26" s="154">
        <f>'Catering MMC'!G26+'Catering BBC'!G26</f>
        <v>0</v>
      </c>
      <c r="H26" s="155">
        <f t="shared" si="2"/>
        <v>0</v>
      </c>
      <c r="I26" s="154">
        <f>'Catering MMC'!I26+'Catering BBC'!I26</f>
        <v>0</v>
      </c>
      <c r="J26" s="155">
        <f t="shared" si="3"/>
        <v>0</v>
      </c>
      <c r="K26" s="154">
        <f>'Catering MMC'!K26+'Catering BBC'!K26</f>
        <v>0</v>
      </c>
      <c r="L26" s="155">
        <f t="shared" si="4"/>
        <v>0</v>
      </c>
      <c r="M26" s="154">
        <f>'Catering MMC'!M26+'Catering BBC'!M26</f>
        <v>0</v>
      </c>
      <c r="N26" s="155">
        <f t="shared" si="5"/>
        <v>0</v>
      </c>
      <c r="O26" s="154">
        <f>'Catering MMC'!O26+'Catering BBC'!O26</f>
        <v>0</v>
      </c>
      <c r="P26" s="155">
        <f t="shared" si="6"/>
        <v>0</v>
      </c>
      <c r="Q26" s="154">
        <f>'Catering MMC'!Q26+'Catering BBC'!Q26</f>
        <v>0</v>
      </c>
      <c r="R26" s="155">
        <f t="shared" si="7"/>
        <v>0</v>
      </c>
      <c r="S26" s="154">
        <f>'Catering MMC'!S26+'Catering BBC'!S26</f>
        <v>0</v>
      </c>
      <c r="T26" s="155">
        <f t="shared" si="8"/>
        <v>0</v>
      </c>
      <c r="U26" s="154">
        <f>'Catering MMC'!U26+'Catering BBC'!U26</f>
        <v>0</v>
      </c>
      <c r="V26" s="155">
        <f t="shared" si="9"/>
        <v>0</v>
      </c>
    </row>
    <row r="27" spans="1:22" ht="12.75" customHeight="1" x14ac:dyDescent="0.3">
      <c r="A27" s="38" t="s">
        <v>40</v>
      </c>
      <c r="B27" s="50"/>
      <c r="C27" s="104">
        <f>'Catering MMC'!C27+'Catering BBC'!C27</f>
        <v>0</v>
      </c>
      <c r="D27" s="103">
        <f t="shared" si="0"/>
        <v>0</v>
      </c>
      <c r="E27" s="104">
        <f>'Catering MMC'!E27+'Catering BBC'!E27</f>
        <v>0</v>
      </c>
      <c r="F27" s="103">
        <f t="shared" si="1"/>
        <v>0</v>
      </c>
      <c r="G27" s="104">
        <f>'Catering MMC'!G27+'Catering BBC'!G27</f>
        <v>0</v>
      </c>
      <c r="H27" s="103">
        <f t="shared" si="2"/>
        <v>0</v>
      </c>
      <c r="I27" s="104">
        <f>'Catering MMC'!I27+'Catering BBC'!I27</f>
        <v>0</v>
      </c>
      <c r="J27" s="103">
        <f t="shared" si="3"/>
        <v>0</v>
      </c>
      <c r="K27" s="104">
        <f>'Catering MMC'!K27+'Catering BBC'!K27</f>
        <v>0</v>
      </c>
      <c r="L27" s="103">
        <f t="shared" si="4"/>
        <v>0</v>
      </c>
      <c r="M27" s="104">
        <f>'Catering MMC'!M27+'Catering BBC'!M27</f>
        <v>0</v>
      </c>
      <c r="N27" s="103">
        <f t="shared" si="5"/>
        <v>0</v>
      </c>
      <c r="O27" s="104">
        <f>'Catering MMC'!O27+'Catering BBC'!O27</f>
        <v>0</v>
      </c>
      <c r="P27" s="103">
        <f t="shared" si="6"/>
        <v>0</v>
      </c>
      <c r="Q27" s="104">
        <f>'Catering MMC'!Q27+'Catering BBC'!Q27</f>
        <v>0</v>
      </c>
      <c r="R27" s="103">
        <f t="shared" si="7"/>
        <v>0</v>
      </c>
      <c r="S27" s="104">
        <f>'Catering MMC'!S27+'Catering BBC'!S27</f>
        <v>0</v>
      </c>
      <c r="T27" s="103">
        <f t="shared" si="8"/>
        <v>0</v>
      </c>
      <c r="U27" s="104">
        <f>'Catering MMC'!U27+'Catering BBC'!U27</f>
        <v>0</v>
      </c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1141370</v>
      </c>
      <c r="D28" s="106">
        <f t="shared" si="0"/>
        <v>1</v>
      </c>
      <c r="E28" s="105">
        <f>SUM(E19:E27)</f>
        <v>1164197.3999999999</v>
      </c>
      <c r="F28" s="106">
        <f t="shared" si="1"/>
        <v>1</v>
      </c>
      <c r="G28" s="105">
        <f>SUM(G19:G27)</f>
        <v>1187481.348</v>
      </c>
      <c r="H28" s="106">
        <f t="shared" si="2"/>
        <v>1</v>
      </c>
      <c r="I28" s="105">
        <f>SUM(I19:I27)</f>
        <v>1211230.9749600003</v>
      </c>
      <c r="J28" s="106">
        <f t="shared" si="3"/>
        <v>1</v>
      </c>
      <c r="K28" s="105">
        <f>SUM(K19:K27)</f>
        <v>1235455.5944592003</v>
      </c>
      <c r="L28" s="106">
        <f t="shared" si="4"/>
        <v>1</v>
      </c>
      <c r="M28" s="105">
        <f>SUM(M19:M27)</f>
        <v>1260164.706348384</v>
      </c>
      <c r="N28" s="106">
        <f t="shared" si="5"/>
        <v>1</v>
      </c>
      <c r="O28" s="105">
        <f>SUM(O19:O27)</f>
        <v>1285368.0004753517</v>
      </c>
      <c r="P28" s="106">
        <f t="shared" si="6"/>
        <v>1</v>
      </c>
      <c r="Q28" s="105">
        <f>SUM(Q19:Q27)</f>
        <v>1311075.3604848587</v>
      </c>
      <c r="R28" s="106">
        <f t="shared" si="7"/>
        <v>1</v>
      </c>
      <c r="S28" s="105">
        <f>SUM(S19:S27)</f>
        <v>1337296.867694556</v>
      </c>
      <c r="T28" s="106">
        <f t="shared" si="8"/>
        <v>1</v>
      </c>
      <c r="U28" s="105">
        <f>SUM(U19:U27)</f>
        <v>1364042.8050484471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102">
        <f>'Catering MMC'!C31+'Catering BBC'!C31</f>
        <v>388065.80000000005</v>
      </c>
      <c r="D31" s="103">
        <f>IFERROR(C31/C$28,0)</f>
        <v>0.34</v>
      </c>
      <c r="E31" s="102">
        <f>'Catering MMC'!E31+'Catering BBC'!E31</f>
        <v>395827.11600000004</v>
      </c>
      <c r="F31" s="103">
        <f>IFERROR(E31/E$28,0)</f>
        <v>0.34000000000000008</v>
      </c>
      <c r="G31" s="102">
        <f>'Catering MMC'!G31+'Catering BBC'!G31</f>
        <v>403743.65832000005</v>
      </c>
      <c r="H31" s="103">
        <f>IFERROR(G31/G$28,0)</f>
        <v>0.34</v>
      </c>
      <c r="I31" s="102">
        <f>'Catering MMC'!I31+'Catering BBC'!I31</f>
        <v>411818.53148640011</v>
      </c>
      <c r="J31" s="103">
        <f>IFERROR(I31/I$28,0)</f>
        <v>0.34</v>
      </c>
      <c r="K31" s="102">
        <f>'Catering MMC'!K31+'Catering BBC'!K31</f>
        <v>420054.90211612813</v>
      </c>
      <c r="L31" s="103">
        <f>IFERROR(K31/K$28,0)</f>
        <v>0.34</v>
      </c>
      <c r="M31" s="102">
        <f>'Catering MMC'!M31+'Catering BBC'!M31</f>
        <v>428456.00015845068</v>
      </c>
      <c r="N31" s="103">
        <f>IFERROR(M31/M$28,0)</f>
        <v>0.34000000000000008</v>
      </c>
      <c r="O31" s="102">
        <f>'Catering MMC'!O31+'Catering BBC'!O31</f>
        <v>437025.12016161962</v>
      </c>
      <c r="P31" s="103">
        <f>IFERROR(O31/O$28,0)</f>
        <v>0.34</v>
      </c>
      <c r="Q31" s="102">
        <f>'Catering MMC'!Q31+'Catering BBC'!Q31</f>
        <v>445765.62256485206</v>
      </c>
      <c r="R31" s="103">
        <f>IFERROR(Q31/Q$28,0)</f>
        <v>0.34000000000000008</v>
      </c>
      <c r="S31" s="102">
        <f>'Catering MMC'!S31+'Catering BBC'!S31</f>
        <v>454680.93501614907</v>
      </c>
      <c r="T31" s="103">
        <f>IFERROR(S31/S$28,0)</f>
        <v>0.34</v>
      </c>
      <c r="U31" s="102">
        <f>'Catering MMC'!U31+'Catering BBC'!U31</f>
        <v>463774.55371647212</v>
      </c>
      <c r="V31" s="103">
        <f>IFERROR(U31/U$28,0)</f>
        <v>0.34000000000000008</v>
      </c>
    </row>
    <row r="32" spans="1:22" ht="12.75" customHeight="1" x14ac:dyDescent="0.3">
      <c r="A32" s="70" t="s">
        <v>75</v>
      </c>
      <c r="B32" s="70"/>
      <c r="C32" s="104">
        <f>'Catering MMC'!C32+'Catering BBC'!C32</f>
        <v>0</v>
      </c>
      <c r="D32" s="103">
        <f>IFERROR(C32/C$28,0)</f>
        <v>0</v>
      </c>
      <c r="E32" s="104">
        <f>'Catering MMC'!E32+'Catering BBC'!E32</f>
        <v>0</v>
      </c>
      <c r="F32" s="103">
        <f>IFERROR(E32/E$28,0)</f>
        <v>0</v>
      </c>
      <c r="G32" s="104">
        <f>'Catering MMC'!G32+'Catering BBC'!G32</f>
        <v>0</v>
      </c>
      <c r="H32" s="103">
        <f>IFERROR(G32/G$28,0)</f>
        <v>0</v>
      </c>
      <c r="I32" s="104">
        <f>'Catering MMC'!I32+'Catering BBC'!I32</f>
        <v>0</v>
      </c>
      <c r="J32" s="103">
        <f>IFERROR(I32/I$28,0)</f>
        <v>0</v>
      </c>
      <c r="K32" s="104">
        <f>'Catering MMC'!K32+'Catering BBC'!K32</f>
        <v>0</v>
      </c>
      <c r="L32" s="103">
        <f>IFERROR(K32/K$28,0)</f>
        <v>0</v>
      </c>
      <c r="M32" s="104">
        <f>'Catering MMC'!M32+'Catering BBC'!M32</f>
        <v>0</v>
      </c>
      <c r="N32" s="103">
        <f>IFERROR(M32/M$28,0)</f>
        <v>0</v>
      </c>
      <c r="O32" s="104">
        <f>'Catering MMC'!O32+'Catering BBC'!O32</f>
        <v>0</v>
      </c>
      <c r="P32" s="103">
        <f>IFERROR(O32/O$28,0)</f>
        <v>0</v>
      </c>
      <c r="Q32" s="104">
        <f>'Catering MMC'!Q32+'Catering BBC'!Q32</f>
        <v>0</v>
      </c>
      <c r="R32" s="103">
        <f>IFERROR(Q32/Q$28,0)</f>
        <v>0</v>
      </c>
      <c r="S32" s="104">
        <f>'Catering MMC'!S32+'Catering BBC'!S32</f>
        <v>0</v>
      </c>
      <c r="T32" s="103">
        <f>IFERROR(S32/S$28,0)</f>
        <v>0</v>
      </c>
      <c r="U32" s="104">
        <f>'Catering MMC'!U32+'Catering BBC'!U32</f>
        <v>0</v>
      </c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388065.80000000005</v>
      </c>
      <c r="D33" s="106">
        <f>IFERROR(C33/C$28,0)</f>
        <v>0.34</v>
      </c>
      <c r="E33" s="105">
        <f>SUM(E31:E32)</f>
        <v>395827.11600000004</v>
      </c>
      <c r="F33" s="106">
        <f>IFERROR(E33/E$28,0)</f>
        <v>0.34000000000000008</v>
      </c>
      <c r="G33" s="105">
        <f>SUM(G31:G32)</f>
        <v>403743.65832000005</v>
      </c>
      <c r="H33" s="106">
        <f>IFERROR(G33/G$28,0)</f>
        <v>0.34</v>
      </c>
      <c r="I33" s="105">
        <f>SUM(I31:I32)</f>
        <v>411818.53148640011</v>
      </c>
      <c r="J33" s="106">
        <f>IFERROR(I33/I$28,0)</f>
        <v>0.34</v>
      </c>
      <c r="K33" s="105">
        <f>SUM(K31:K32)</f>
        <v>420054.90211612813</v>
      </c>
      <c r="L33" s="106">
        <f>IFERROR(K33/K$28,0)</f>
        <v>0.34</v>
      </c>
      <c r="M33" s="105">
        <f>SUM(M31:M32)</f>
        <v>428456.00015845068</v>
      </c>
      <c r="N33" s="106">
        <f>IFERROR(M33/M$28,0)</f>
        <v>0.34000000000000008</v>
      </c>
      <c r="O33" s="105">
        <f>SUM(O31:O32)</f>
        <v>437025.12016161962</v>
      </c>
      <c r="P33" s="106">
        <f>IFERROR(O33/O$28,0)</f>
        <v>0.34</v>
      </c>
      <c r="Q33" s="105">
        <f>SUM(Q31:Q32)</f>
        <v>445765.62256485206</v>
      </c>
      <c r="R33" s="106">
        <f>IFERROR(Q33/Q$28,0)</f>
        <v>0.34000000000000008</v>
      </c>
      <c r="S33" s="105">
        <f>SUM(S31:S32)</f>
        <v>454680.93501614907</v>
      </c>
      <c r="T33" s="106">
        <f>IFERROR(S33/S$28,0)</f>
        <v>0.34</v>
      </c>
      <c r="U33" s="105">
        <f>SUM(U31:U32)</f>
        <v>463774.55371647212</v>
      </c>
      <c r="V33" s="106">
        <f>IFERROR(U33/U$28,0)</f>
        <v>0.34000000000000008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02">
        <f>'Catering MMC'!C36+'Catering BBC'!C36</f>
        <v>170707</v>
      </c>
      <c r="D36" s="103">
        <f t="shared" ref="D36:D46" si="10">IFERROR(C36/C$28,0)</f>
        <v>0.14956324417147815</v>
      </c>
      <c r="E36" s="102">
        <f>'Catering MMC'!E36+'Catering BBC'!E36</f>
        <v>174121.14</v>
      </c>
      <c r="F36" s="103">
        <f t="shared" ref="F36:F46" si="11">IFERROR(E36/E$28,0)</f>
        <v>0.14956324417147815</v>
      </c>
      <c r="G36" s="102">
        <f>'Catering MMC'!G36+'Catering BBC'!G36</f>
        <v>177603.56280000001</v>
      </c>
      <c r="H36" s="103">
        <f t="shared" ref="H36:H46" si="12">IFERROR(G36/G$28,0)</f>
        <v>0.14956324417147815</v>
      </c>
      <c r="I36" s="102">
        <f>'Catering MMC'!I36+'Catering BBC'!I36</f>
        <v>181155.63405600001</v>
      </c>
      <c r="J36" s="103">
        <f t="shared" ref="J36:J46" si="13">IFERROR(I36/I$28,0)</f>
        <v>0.14956324417147812</v>
      </c>
      <c r="K36" s="102">
        <f>'Catering MMC'!K36+'Catering BBC'!K36</f>
        <v>184778.74673712</v>
      </c>
      <c r="L36" s="103">
        <f t="shared" ref="L36:L46" si="14">IFERROR(K36/K$28,0)</f>
        <v>0.14956324417147809</v>
      </c>
      <c r="M36" s="102">
        <f>'Catering MMC'!M36+'Catering BBC'!M36</f>
        <v>188474.32167186242</v>
      </c>
      <c r="N36" s="103">
        <f t="shared" ref="N36:N46" si="15">IFERROR(M36/M$28,0)</f>
        <v>0.14956324417147815</v>
      </c>
      <c r="O36" s="102">
        <f>'Catering MMC'!O36+'Catering BBC'!O36</f>
        <v>192243.80810529966</v>
      </c>
      <c r="P36" s="103">
        <f t="shared" ref="P36:P46" si="16">IFERROR(O36/O$28,0)</f>
        <v>0.14956324417147815</v>
      </c>
      <c r="Q36" s="102">
        <f>'Catering MMC'!Q36+'Catering BBC'!Q36</f>
        <v>196088.68426740565</v>
      </c>
      <c r="R36" s="103">
        <f t="shared" ref="R36:R46" si="17">IFERROR(Q36/Q$28,0)</f>
        <v>0.14956324417147815</v>
      </c>
      <c r="S36" s="102">
        <f>'Catering MMC'!S36+'Catering BBC'!S36</f>
        <v>200010.45795275376</v>
      </c>
      <c r="T36" s="103">
        <f t="shared" ref="T36:T46" si="18">IFERROR(S36/S$28,0)</f>
        <v>0.14956324417147812</v>
      </c>
      <c r="U36" s="102">
        <f>'Catering MMC'!U36+'Catering BBC'!U36</f>
        <v>204010.66711180884</v>
      </c>
      <c r="V36" s="103">
        <f t="shared" ref="V36:V46" si="19">IFERROR(U36/U$28,0)</f>
        <v>0.14956324417147812</v>
      </c>
    </row>
    <row r="37" spans="1:22" ht="12.75" customHeight="1" x14ac:dyDescent="0.3">
      <c r="A37" s="38" t="s">
        <v>23</v>
      </c>
      <c r="B37" s="50"/>
      <c r="C37" s="102">
        <f>'Catering MMC'!C37+'Catering BBC'!C37</f>
        <v>296795</v>
      </c>
      <c r="D37" s="103">
        <f t="shared" si="10"/>
        <v>0.26003399423499829</v>
      </c>
      <c r="E37" s="102">
        <f>'Catering MMC'!E37+'Catering BBC'!E37</f>
        <v>276395</v>
      </c>
      <c r="F37" s="103">
        <f t="shared" si="11"/>
        <v>0.23741248692017353</v>
      </c>
      <c r="G37" s="102">
        <f>'Catering MMC'!G37+'Catering BBC'!G37</f>
        <v>280908.82</v>
      </c>
      <c r="H37" s="103">
        <f t="shared" si="12"/>
        <v>0.23655851140156184</v>
      </c>
      <c r="I37" s="102">
        <f>'Catering MMC'!I37+'Catering BBC'!I37</f>
        <v>285512.91639999999</v>
      </c>
      <c r="J37" s="103">
        <f t="shared" si="13"/>
        <v>0.23572128050096208</v>
      </c>
      <c r="K37" s="102">
        <f>'Catering MMC'!K37+'Catering BBC'!K37</f>
        <v>290209.094728</v>
      </c>
      <c r="L37" s="103">
        <f t="shared" si="14"/>
        <v>0.234900465892531</v>
      </c>
      <c r="M37" s="102">
        <f>'Catering MMC'!M37+'Catering BBC'!M37</f>
        <v>294999.19662256003</v>
      </c>
      <c r="N37" s="103">
        <f t="shared" si="15"/>
        <v>0.23409574568818689</v>
      </c>
      <c r="O37" s="102">
        <f>'Catering MMC'!O37+'Catering BBC'!O37</f>
        <v>299885.10055501125</v>
      </c>
      <c r="P37" s="103">
        <f t="shared" si="16"/>
        <v>0.2333068043113789</v>
      </c>
      <c r="Q37" s="102">
        <f>'Catering MMC'!Q37+'Catering BBC'!Q37</f>
        <v>304868.72256611148</v>
      </c>
      <c r="R37" s="103">
        <f t="shared" si="17"/>
        <v>0.23253333237333182</v>
      </c>
      <c r="S37" s="102">
        <f>'Catering MMC'!S37+'Catering BBC'!S37</f>
        <v>309952.01701743371</v>
      </c>
      <c r="T37" s="103">
        <f t="shared" si="18"/>
        <v>0.231775026551717</v>
      </c>
      <c r="U37" s="102">
        <f>'Catering MMC'!U37+'Catering BBC'!U37</f>
        <v>315136.97735778237</v>
      </c>
      <c r="V37" s="103">
        <f t="shared" si="19"/>
        <v>0.23103158947170249</v>
      </c>
    </row>
    <row r="38" spans="1:22" ht="12.75" customHeight="1" x14ac:dyDescent="0.3">
      <c r="A38" s="38" t="s">
        <v>24</v>
      </c>
      <c r="B38" s="50"/>
      <c r="C38" s="102">
        <f>'Catering MMC'!C38+'Catering BBC'!C38</f>
        <v>0</v>
      </c>
      <c r="D38" s="103">
        <f t="shared" si="10"/>
        <v>0</v>
      </c>
      <c r="E38" s="102">
        <f>'Catering MMC'!E38+'Catering BBC'!E38</f>
        <v>0</v>
      </c>
      <c r="F38" s="103">
        <f t="shared" si="11"/>
        <v>0</v>
      </c>
      <c r="G38" s="102">
        <f>'Catering MMC'!G38+'Catering BBC'!G38</f>
        <v>0</v>
      </c>
      <c r="H38" s="103">
        <f t="shared" si="12"/>
        <v>0</v>
      </c>
      <c r="I38" s="102">
        <f>'Catering MMC'!I38+'Catering BBC'!I38</f>
        <v>0</v>
      </c>
      <c r="J38" s="103">
        <f t="shared" si="13"/>
        <v>0</v>
      </c>
      <c r="K38" s="102">
        <f>'Catering MMC'!K38+'Catering BBC'!K38</f>
        <v>0</v>
      </c>
      <c r="L38" s="103">
        <f t="shared" si="14"/>
        <v>0</v>
      </c>
      <c r="M38" s="102">
        <f>'Catering MMC'!M38+'Catering BBC'!M38</f>
        <v>0</v>
      </c>
      <c r="N38" s="103">
        <f t="shared" si="15"/>
        <v>0</v>
      </c>
      <c r="O38" s="102">
        <f>'Catering MMC'!O38+'Catering BBC'!O38</f>
        <v>0</v>
      </c>
      <c r="P38" s="103">
        <f t="shared" si="16"/>
        <v>0</v>
      </c>
      <c r="Q38" s="102">
        <f>'Catering MMC'!Q38+'Catering BBC'!Q38</f>
        <v>0</v>
      </c>
      <c r="R38" s="103">
        <f t="shared" si="17"/>
        <v>0</v>
      </c>
      <c r="S38" s="102">
        <f>'Catering MMC'!S38+'Catering BBC'!S38</f>
        <v>0</v>
      </c>
      <c r="T38" s="103">
        <f t="shared" si="18"/>
        <v>0</v>
      </c>
      <c r="U38" s="102">
        <f>'Catering MMC'!U38+'Catering BBC'!U38</f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02">
        <f>'Catering MMC'!C39+'Catering BBC'!C39</f>
        <v>26430</v>
      </c>
      <c r="D39" s="103">
        <f t="shared" si="10"/>
        <v>2.3156382242392914E-2</v>
      </c>
      <c r="E39" s="102">
        <f>'Catering MMC'!E39+'Catering BBC'!E39</f>
        <v>26958.600000000002</v>
      </c>
      <c r="F39" s="103">
        <f t="shared" si="11"/>
        <v>2.3156382242392918E-2</v>
      </c>
      <c r="G39" s="102">
        <f>'Catering MMC'!G39+'Catering BBC'!G39</f>
        <v>27497.772000000004</v>
      </c>
      <c r="H39" s="103">
        <f t="shared" si="12"/>
        <v>2.3156382242392918E-2</v>
      </c>
      <c r="I39" s="102">
        <f>'Catering MMC'!I39+'Catering BBC'!I39</f>
        <v>28047.727440000006</v>
      </c>
      <c r="J39" s="103">
        <f t="shared" si="13"/>
        <v>2.3156382242392914E-2</v>
      </c>
      <c r="K39" s="102">
        <f>'Catering MMC'!K39+'Catering BBC'!K39</f>
        <v>28608.681988800006</v>
      </c>
      <c r="L39" s="103">
        <f t="shared" si="14"/>
        <v>2.3156382242392914E-2</v>
      </c>
      <c r="M39" s="102">
        <f>'Catering MMC'!M39+'Catering BBC'!M39</f>
        <v>29180.855628576006</v>
      </c>
      <c r="N39" s="103">
        <f t="shared" si="15"/>
        <v>2.3156382242392918E-2</v>
      </c>
      <c r="O39" s="102">
        <f>'Catering MMC'!O39+'Catering BBC'!O39</f>
        <v>29764.472741147525</v>
      </c>
      <c r="P39" s="103">
        <f t="shared" si="16"/>
        <v>2.3156382242392918E-2</v>
      </c>
      <c r="Q39" s="102">
        <f>'Catering MMC'!Q39+'Catering BBC'!Q39</f>
        <v>30359.762195970477</v>
      </c>
      <c r="R39" s="103">
        <f t="shared" si="17"/>
        <v>2.3156382242392918E-2</v>
      </c>
      <c r="S39" s="102">
        <f>'Catering MMC'!S39+'Catering BBC'!S39</f>
        <v>30966.957439889888</v>
      </c>
      <c r="T39" s="103">
        <f t="shared" si="18"/>
        <v>2.3156382242392918E-2</v>
      </c>
      <c r="U39" s="102">
        <f>'Catering MMC'!U39+'Catering BBC'!U39</f>
        <v>31586.296588687685</v>
      </c>
      <c r="V39" s="103">
        <f t="shared" si="19"/>
        <v>2.3156382242392918E-2</v>
      </c>
    </row>
    <row r="40" spans="1:22" ht="12.75" customHeight="1" x14ac:dyDescent="0.3">
      <c r="A40" s="38" t="s">
        <v>25</v>
      </c>
      <c r="B40" s="50"/>
      <c r="C40" s="102">
        <f>'Catering MMC'!C40+'Catering BBC'!C40</f>
        <v>21167.668000000001</v>
      </c>
      <c r="D40" s="103">
        <f t="shared" si="10"/>
        <v>1.8545842277263289E-2</v>
      </c>
      <c r="E40" s="102">
        <f>'Catering MMC'!E40+'Catering BBC'!E40</f>
        <v>21591.021360000002</v>
      </c>
      <c r="F40" s="103">
        <f t="shared" si="11"/>
        <v>1.8545842277263292E-2</v>
      </c>
      <c r="G40" s="102">
        <f>'Catering MMC'!G40+'Catering BBC'!G40</f>
        <v>22022.841787200003</v>
      </c>
      <c r="H40" s="103">
        <f t="shared" si="12"/>
        <v>1.8545842277263292E-2</v>
      </c>
      <c r="I40" s="102">
        <f>'Catering MMC'!I40+'Catering BBC'!I40</f>
        <v>22463.298622943999</v>
      </c>
      <c r="J40" s="103">
        <f t="shared" si="13"/>
        <v>1.8545842277263285E-2</v>
      </c>
      <c r="K40" s="102">
        <f>'Catering MMC'!K40+'Catering BBC'!K40</f>
        <v>22912.564595402881</v>
      </c>
      <c r="L40" s="103">
        <f t="shared" si="14"/>
        <v>1.8545842277263285E-2</v>
      </c>
      <c r="M40" s="102">
        <f>'Catering MMC'!M40+'Catering BBC'!M40</f>
        <v>23370.815887310939</v>
      </c>
      <c r="N40" s="103">
        <f t="shared" si="15"/>
        <v>1.8545842277263289E-2</v>
      </c>
      <c r="O40" s="102">
        <f>'Catering MMC'!O40+'Catering BBC'!O40</f>
        <v>23838.232205057157</v>
      </c>
      <c r="P40" s="103">
        <f t="shared" si="16"/>
        <v>1.8545842277263289E-2</v>
      </c>
      <c r="Q40" s="102">
        <f>'Catering MMC'!Q40+'Catering BBC'!Q40</f>
        <v>24314.996849158302</v>
      </c>
      <c r="R40" s="103">
        <f t="shared" si="17"/>
        <v>1.8545842277263292E-2</v>
      </c>
      <c r="S40" s="102">
        <f>'Catering MMC'!S40+'Catering BBC'!S40</f>
        <v>24801.296786141465</v>
      </c>
      <c r="T40" s="103">
        <f t="shared" si="18"/>
        <v>1.8545842277263289E-2</v>
      </c>
      <c r="U40" s="102">
        <f>'Catering MMC'!U40+'Catering BBC'!U40</f>
        <v>25297.322721864297</v>
      </c>
      <c r="V40" s="103">
        <f t="shared" si="19"/>
        <v>1.8545842277263289E-2</v>
      </c>
    </row>
    <row r="41" spans="1:22" ht="12.75" customHeight="1" x14ac:dyDescent="0.3">
      <c r="A41" s="38" t="s">
        <v>26</v>
      </c>
      <c r="B41" s="50"/>
      <c r="C41" s="102">
        <f>'Catering MMC'!C41+'Catering BBC'!C41</f>
        <v>36802.58</v>
      </c>
      <c r="D41" s="103">
        <f t="shared" si="10"/>
        <v>3.2244215285139786E-2</v>
      </c>
      <c r="E41" s="102">
        <f>'Catering MMC'!E41+'Catering BBC'!E41</f>
        <v>34272.980000000003</v>
      </c>
      <c r="F41" s="103">
        <f t="shared" si="11"/>
        <v>2.9439148378101521E-2</v>
      </c>
      <c r="G41" s="102">
        <f>'Catering MMC'!G41+'Catering BBC'!G41</f>
        <v>34832.693680000004</v>
      </c>
      <c r="H41" s="103">
        <f t="shared" si="12"/>
        <v>2.9333255413793669E-2</v>
      </c>
      <c r="I41" s="102">
        <f>'Catering MMC'!I41+'Catering BBC'!I41</f>
        <v>35403.601633600003</v>
      </c>
      <c r="J41" s="103">
        <f t="shared" si="13"/>
        <v>2.92294387821193E-2</v>
      </c>
      <c r="K41" s="102">
        <f>'Catering MMC'!K41+'Catering BBC'!K41</f>
        <v>35985.927746272006</v>
      </c>
      <c r="L41" s="103">
        <f t="shared" si="14"/>
        <v>2.9127657770673849E-2</v>
      </c>
      <c r="M41" s="102">
        <f>'Catering MMC'!M41+'Catering BBC'!M41</f>
        <v>36579.900381197447</v>
      </c>
      <c r="N41" s="103">
        <f t="shared" si="15"/>
        <v>2.902787246533518E-2</v>
      </c>
      <c r="O41" s="102">
        <f>'Catering MMC'!O41+'Catering BBC'!O41</f>
        <v>37185.752468821396</v>
      </c>
      <c r="P41" s="103">
        <f t="shared" si="16"/>
        <v>2.8930043734610982E-2</v>
      </c>
      <c r="Q41" s="102">
        <f>'Catering MMC'!Q41+'Catering BBC'!Q41</f>
        <v>37803.721598197822</v>
      </c>
      <c r="R41" s="103">
        <f t="shared" si="17"/>
        <v>2.8834133214293144E-2</v>
      </c>
      <c r="S41" s="102">
        <f>'Catering MMC'!S41+'Catering BBC'!S41</f>
        <v>38434.050110161777</v>
      </c>
      <c r="T41" s="103">
        <f t="shared" si="18"/>
        <v>2.8740103292412906E-2</v>
      </c>
      <c r="U41" s="102">
        <f>'Catering MMC'!U41+'Catering BBC'!U41</f>
        <v>39076.985192365013</v>
      </c>
      <c r="V41" s="103">
        <f t="shared" si="19"/>
        <v>2.8647917094491111E-2</v>
      </c>
    </row>
    <row r="42" spans="1:22" ht="12.75" customHeight="1" x14ac:dyDescent="0.3">
      <c r="A42" s="38" t="s">
        <v>27</v>
      </c>
      <c r="B42" s="50"/>
      <c r="C42" s="102">
        <f>'Catering MMC'!C42+'Catering BBC'!C42</f>
        <v>0</v>
      </c>
      <c r="D42" s="103">
        <f t="shared" si="10"/>
        <v>0</v>
      </c>
      <c r="E42" s="102">
        <f>'Catering MMC'!E42+'Catering BBC'!E42</f>
        <v>0</v>
      </c>
      <c r="F42" s="103">
        <f t="shared" si="11"/>
        <v>0</v>
      </c>
      <c r="G42" s="102">
        <f>'Catering MMC'!G42+'Catering BBC'!G42</f>
        <v>0</v>
      </c>
      <c r="H42" s="103">
        <f t="shared" si="12"/>
        <v>0</v>
      </c>
      <c r="I42" s="102">
        <f>'Catering MMC'!I42+'Catering BBC'!I42</f>
        <v>0</v>
      </c>
      <c r="J42" s="103">
        <f t="shared" si="13"/>
        <v>0</v>
      </c>
      <c r="K42" s="102">
        <f>'Catering MMC'!K42+'Catering BBC'!K42</f>
        <v>0</v>
      </c>
      <c r="L42" s="103">
        <f t="shared" si="14"/>
        <v>0</v>
      </c>
      <c r="M42" s="102">
        <f>'Catering MMC'!M42+'Catering BBC'!M42</f>
        <v>0</v>
      </c>
      <c r="N42" s="103">
        <f t="shared" si="15"/>
        <v>0</v>
      </c>
      <c r="O42" s="102">
        <f>'Catering MMC'!O42+'Catering BBC'!O42</f>
        <v>0</v>
      </c>
      <c r="P42" s="103">
        <f t="shared" si="16"/>
        <v>0</v>
      </c>
      <c r="Q42" s="102">
        <f>'Catering MMC'!Q42+'Catering BBC'!Q42</f>
        <v>0</v>
      </c>
      <c r="R42" s="103">
        <f t="shared" si="17"/>
        <v>0</v>
      </c>
      <c r="S42" s="102">
        <f>'Catering MMC'!S42+'Catering BBC'!S42</f>
        <v>0</v>
      </c>
      <c r="T42" s="103">
        <f t="shared" si="18"/>
        <v>0</v>
      </c>
      <c r="U42" s="102">
        <f>'Catering MMC'!U42+'Catering BBC'!U42</f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02">
        <f>'Catering MMC'!C43+'Catering BBC'!C43</f>
        <v>0</v>
      </c>
      <c r="D43" s="103">
        <f t="shared" si="10"/>
        <v>0</v>
      </c>
      <c r="E43" s="102">
        <f>'Catering MMC'!E43+'Catering BBC'!E43</f>
        <v>0</v>
      </c>
      <c r="F43" s="103">
        <f t="shared" si="11"/>
        <v>0</v>
      </c>
      <c r="G43" s="102">
        <f>'Catering MMC'!G43+'Catering BBC'!G43</f>
        <v>0</v>
      </c>
      <c r="H43" s="103">
        <f t="shared" si="12"/>
        <v>0</v>
      </c>
      <c r="I43" s="102">
        <f>'Catering MMC'!I43+'Catering BBC'!I43</f>
        <v>0</v>
      </c>
      <c r="J43" s="103">
        <f t="shared" si="13"/>
        <v>0</v>
      </c>
      <c r="K43" s="102">
        <f>'Catering MMC'!K43+'Catering BBC'!K43</f>
        <v>0</v>
      </c>
      <c r="L43" s="103">
        <f t="shared" si="14"/>
        <v>0</v>
      </c>
      <c r="M43" s="102">
        <f>'Catering MMC'!M43+'Catering BBC'!M43</f>
        <v>0</v>
      </c>
      <c r="N43" s="103">
        <f t="shared" si="15"/>
        <v>0</v>
      </c>
      <c r="O43" s="102">
        <f>'Catering MMC'!O43+'Catering BBC'!O43</f>
        <v>0</v>
      </c>
      <c r="P43" s="103">
        <f t="shared" si="16"/>
        <v>0</v>
      </c>
      <c r="Q43" s="102">
        <f>'Catering MMC'!Q43+'Catering BBC'!Q43</f>
        <v>0</v>
      </c>
      <c r="R43" s="103">
        <f t="shared" si="17"/>
        <v>0</v>
      </c>
      <c r="S43" s="102">
        <f>'Catering MMC'!S43+'Catering BBC'!S43</f>
        <v>0</v>
      </c>
      <c r="T43" s="103">
        <f t="shared" si="18"/>
        <v>0</v>
      </c>
      <c r="U43" s="102">
        <f>'Catering MMC'!U43+'Catering BBC'!U43</f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02">
        <f>'Catering MMC'!C44+'Catering BBC'!C44</f>
        <v>0</v>
      </c>
      <c r="D44" s="103">
        <f t="shared" si="10"/>
        <v>0</v>
      </c>
      <c r="E44" s="102">
        <f>'Catering MMC'!E44+'Catering BBC'!E44</f>
        <v>0</v>
      </c>
      <c r="F44" s="103">
        <f t="shared" si="11"/>
        <v>0</v>
      </c>
      <c r="G44" s="102">
        <f>'Catering MMC'!G44+'Catering BBC'!G44</f>
        <v>0</v>
      </c>
      <c r="H44" s="103">
        <f t="shared" si="12"/>
        <v>0</v>
      </c>
      <c r="I44" s="102">
        <f>'Catering MMC'!I44+'Catering BBC'!I44</f>
        <v>0</v>
      </c>
      <c r="J44" s="103">
        <f t="shared" si="13"/>
        <v>0</v>
      </c>
      <c r="K44" s="102">
        <f>'Catering MMC'!K44+'Catering BBC'!K44</f>
        <v>0</v>
      </c>
      <c r="L44" s="103">
        <f t="shared" si="14"/>
        <v>0</v>
      </c>
      <c r="M44" s="102">
        <f>'Catering MMC'!M44+'Catering BBC'!M44</f>
        <v>0</v>
      </c>
      <c r="N44" s="103">
        <f t="shared" si="15"/>
        <v>0</v>
      </c>
      <c r="O44" s="102">
        <f>'Catering MMC'!O44+'Catering BBC'!O44</f>
        <v>0</v>
      </c>
      <c r="P44" s="103">
        <f t="shared" si="16"/>
        <v>0</v>
      </c>
      <c r="Q44" s="102">
        <f>'Catering MMC'!Q44+'Catering BBC'!Q44</f>
        <v>0</v>
      </c>
      <c r="R44" s="103">
        <f t="shared" si="17"/>
        <v>0</v>
      </c>
      <c r="S44" s="102">
        <f>'Catering MMC'!S44+'Catering BBC'!S44</f>
        <v>0</v>
      </c>
      <c r="T44" s="103">
        <f t="shared" si="18"/>
        <v>0</v>
      </c>
      <c r="U44" s="102">
        <f>'Catering MMC'!U44+'Catering BBC'!U44</f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04">
        <f>'Catering MMC'!C45+'Catering BBC'!C45</f>
        <v>46429.608</v>
      </c>
      <c r="D45" s="103">
        <f t="shared" si="10"/>
        <v>4.067884034099372E-2</v>
      </c>
      <c r="E45" s="104">
        <f>'Catering MMC'!E45+'Catering BBC'!E45</f>
        <v>44882.62556</v>
      </c>
      <c r="F45" s="103">
        <f t="shared" si="11"/>
        <v>3.8552418653400193E-2</v>
      </c>
      <c r="G45" s="104">
        <f>'Catering MMC'!G45+'Catering BBC'!G45</f>
        <v>45684.954551200004</v>
      </c>
      <c r="H45" s="103">
        <f t="shared" si="12"/>
        <v>3.8472144954650692E-2</v>
      </c>
      <c r="I45" s="104">
        <f>'Catering MMC'!I45+'Catering BBC'!I45</f>
        <v>46503.330122224004</v>
      </c>
      <c r="J45" s="103">
        <f t="shared" si="13"/>
        <v>3.8393445249994315E-2</v>
      </c>
      <c r="K45" s="104">
        <f>'Catering MMC'!K45+'Catering BBC'!K45</f>
        <v>47338.073204668486</v>
      </c>
      <c r="L45" s="103">
        <f t="shared" si="14"/>
        <v>3.8316288676801792E-2</v>
      </c>
      <c r="M45" s="104">
        <f>'Catering MMC'!M45+'Catering BBC'!M45</f>
        <v>48189.511148761856</v>
      </c>
      <c r="N45" s="103">
        <f t="shared" si="15"/>
        <v>3.8240644977593448E-2</v>
      </c>
      <c r="O45" s="104">
        <f>'Catering MMC'!O45+'Catering BBC'!O45</f>
        <v>49057.977851737087</v>
      </c>
      <c r="P45" s="103">
        <f t="shared" si="16"/>
        <v>3.8166484488173488E-2</v>
      </c>
      <c r="Q45" s="104">
        <f>'Catering MMC'!Q45+'Catering BBC'!Q45</f>
        <v>49943.813888771831</v>
      </c>
      <c r="R45" s="103">
        <f t="shared" si="17"/>
        <v>3.8093778125997069E-2</v>
      </c>
      <c r="S45" s="104">
        <f>'Catering MMC'!S45+'Catering BBC'!S45</f>
        <v>50847.366646547271</v>
      </c>
      <c r="T45" s="103">
        <f t="shared" si="18"/>
        <v>3.8022497378765278E-2</v>
      </c>
      <c r="U45" s="104">
        <f>'Catering MMC'!U45+'Catering BBC'!U45</f>
        <v>51768.990459478213</v>
      </c>
      <c r="V45" s="103">
        <f t="shared" si="19"/>
        <v>3.7952614293243911E-2</v>
      </c>
    </row>
    <row r="46" spans="1:22" ht="12.75" customHeight="1" x14ac:dyDescent="0.3">
      <c r="A46" s="26" t="s">
        <v>5</v>
      </c>
      <c r="B46" s="69"/>
      <c r="C46" s="105">
        <f>SUM(C36:C45)</f>
        <v>598331.85600000003</v>
      </c>
      <c r="D46" s="106">
        <f t="shared" si="10"/>
        <v>0.5242225185522662</v>
      </c>
      <c r="E46" s="105">
        <f>SUM(E36:E45)</f>
        <v>578221.36691999994</v>
      </c>
      <c r="F46" s="106">
        <f t="shared" si="11"/>
        <v>0.49666952264280956</v>
      </c>
      <c r="G46" s="105">
        <f>SUM(G36:G45)</f>
        <v>588550.64481840003</v>
      </c>
      <c r="H46" s="106">
        <f t="shared" si="12"/>
        <v>0.49562938046114052</v>
      </c>
      <c r="I46" s="105">
        <f>SUM(I36:I45)</f>
        <v>599086.50827476801</v>
      </c>
      <c r="J46" s="106">
        <f t="shared" si="13"/>
        <v>0.49460963322420998</v>
      </c>
      <c r="K46" s="105">
        <f>SUM(K36:K45)</f>
        <v>609833.08900026325</v>
      </c>
      <c r="L46" s="106">
        <f t="shared" si="14"/>
        <v>0.49360988103114084</v>
      </c>
      <c r="M46" s="105">
        <f>SUM(M36:M45)</f>
        <v>620794.60134026862</v>
      </c>
      <c r="N46" s="106">
        <f t="shared" si="15"/>
        <v>0.49262973182224984</v>
      </c>
      <c r="O46" s="105">
        <f>SUM(O36:O45)</f>
        <v>631975.34392707399</v>
      </c>
      <c r="P46" s="106">
        <f t="shared" si="16"/>
        <v>0.49166880122529766</v>
      </c>
      <c r="Q46" s="105">
        <f>SUM(Q36:Q45)</f>
        <v>643379.70136561559</v>
      </c>
      <c r="R46" s="106">
        <f t="shared" si="17"/>
        <v>0.4907267124047564</v>
      </c>
      <c r="S46" s="105">
        <f>SUM(S36:S45)</f>
        <v>655012.14595292776</v>
      </c>
      <c r="T46" s="106">
        <f t="shared" si="18"/>
        <v>0.48980309591402943</v>
      </c>
      <c r="U46" s="105">
        <f>SUM(U36:U45)</f>
        <v>666877.23943198647</v>
      </c>
      <c r="V46" s="106">
        <f t="shared" si="19"/>
        <v>0.48889758955057189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>
        <f>B4</f>
        <v>0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2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2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2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2" ht="12.75" customHeight="1" x14ac:dyDescent="0.3">
      <c r="A52" s="38" t="s">
        <v>229</v>
      </c>
      <c r="B52" s="50"/>
      <c r="C52" s="102">
        <f>'Catering MMC'!C52+'Catering BBC'!C52</f>
        <v>0</v>
      </c>
      <c r="D52" s="103">
        <f t="shared" ref="D52:D83" si="20">IFERROR(C52/C$28,0)</f>
        <v>0</v>
      </c>
      <c r="E52" s="102">
        <f>'Catering MMC'!E52+'Catering BBC'!E52</f>
        <v>0</v>
      </c>
      <c r="F52" s="103">
        <f t="shared" ref="F52:F83" si="21">IFERROR(E52/E$28,0)</f>
        <v>0</v>
      </c>
      <c r="G52" s="102">
        <f>'Catering MMC'!G52+'Catering BBC'!G52</f>
        <v>0</v>
      </c>
      <c r="H52" s="103">
        <f t="shared" ref="H52:H83" si="22">IFERROR(G52/G$28,0)</f>
        <v>0</v>
      </c>
      <c r="I52" s="102">
        <f>'Catering MMC'!I52+'Catering BBC'!I52</f>
        <v>0</v>
      </c>
      <c r="J52" s="103">
        <f t="shared" ref="J52:J83" si="23">IFERROR(I52/I$28,0)</f>
        <v>0</v>
      </c>
      <c r="K52" s="102">
        <f>'Catering MMC'!K52+'Catering BBC'!K52</f>
        <v>0</v>
      </c>
      <c r="L52" s="103">
        <f t="shared" ref="L52:L83" si="24">IFERROR(K52/K$28,0)</f>
        <v>0</v>
      </c>
      <c r="M52" s="102">
        <f>'Catering MMC'!M52+'Catering BBC'!M52</f>
        <v>0</v>
      </c>
      <c r="N52" s="103">
        <f t="shared" ref="N52:N83" si="25">IFERROR(M52/M$28,0)</f>
        <v>0</v>
      </c>
      <c r="O52" s="102">
        <f>'Catering MMC'!O52+'Catering BBC'!O52</f>
        <v>0</v>
      </c>
      <c r="P52" s="103">
        <f t="shared" ref="P52:P83" si="26">IFERROR(O52/O$28,0)</f>
        <v>0</v>
      </c>
      <c r="Q52" s="102">
        <f>'Catering MMC'!Q52+'Catering BBC'!Q52</f>
        <v>0</v>
      </c>
      <c r="R52" s="103">
        <f t="shared" ref="R52:R83" si="27">IFERROR(Q52/Q$28,0)</f>
        <v>0</v>
      </c>
      <c r="S52" s="102">
        <f>'Catering MMC'!S52+'Catering BBC'!S52</f>
        <v>0</v>
      </c>
      <c r="T52" s="103">
        <f t="shared" ref="T52:T83" si="28">IFERROR(S52/S$28,0)</f>
        <v>0</v>
      </c>
      <c r="U52" s="102">
        <f>'Catering MMC'!U52+'Catering BBC'!U52</f>
        <v>0</v>
      </c>
      <c r="V52" s="103">
        <f t="shared" ref="V52:V105" si="29">IFERROR(U52/U$28,0)</f>
        <v>0</v>
      </c>
    </row>
    <row r="53" spans="1:22" ht="12.75" customHeight="1" x14ac:dyDescent="0.3">
      <c r="A53" s="38" t="s">
        <v>97</v>
      </c>
      <c r="B53" s="50"/>
      <c r="C53" s="102">
        <f>'Catering MMC'!C53+'Catering BBC'!C53</f>
        <v>0</v>
      </c>
      <c r="D53" s="103">
        <f t="shared" si="20"/>
        <v>0</v>
      </c>
      <c r="E53" s="102">
        <f>'Catering MMC'!E53+'Catering BBC'!E53</f>
        <v>0</v>
      </c>
      <c r="F53" s="103">
        <f t="shared" si="21"/>
        <v>0</v>
      </c>
      <c r="G53" s="102">
        <f>'Catering MMC'!G53+'Catering BBC'!G53</f>
        <v>0</v>
      </c>
      <c r="H53" s="103">
        <f t="shared" si="22"/>
        <v>0</v>
      </c>
      <c r="I53" s="102">
        <f>'Catering MMC'!I53+'Catering BBC'!I53</f>
        <v>0</v>
      </c>
      <c r="J53" s="103">
        <f t="shared" si="23"/>
        <v>0</v>
      </c>
      <c r="K53" s="102">
        <f>'Catering MMC'!K53+'Catering BBC'!K53</f>
        <v>0</v>
      </c>
      <c r="L53" s="103">
        <f t="shared" si="24"/>
        <v>0</v>
      </c>
      <c r="M53" s="102">
        <f>'Catering MMC'!M53+'Catering BBC'!M53</f>
        <v>0</v>
      </c>
      <c r="N53" s="103">
        <f t="shared" si="25"/>
        <v>0</v>
      </c>
      <c r="O53" s="102">
        <f>'Catering MMC'!O53+'Catering BBC'!O53</f>
        <v>0</v>
      </c>
      <c r="P53" s="103">
        <f t="shared" si="26"/>
        <v>0</v>
      </c>
      <c r="Q53" s="102">
        <f>'Catering MMC'!Q53+'Catering BBC'!Q53</f>
        <v>0</v>
      </c>
      <c r="R53" s="103">
        <f t="shared" si="27"/>
        <v>0</v>
      </c>
      <c r="S53" s="102">
        <f>'Catering MMC'!S53+'Catering BBC'!S53</f>
        <v>0</v>
      </c>
      <c r="T53" s="103">
        <f t="shared" si="28"/>
        <v>0</v>
      </c>
      <c r="U53" s="102">
        <f>'Catering MMC'!U53+'Catering BBC'!U53</f>
        <v>0</v>
      </c>
      <c r="V53" s="103">
        <f t="shared" si="29"/>
        <v>0</v>
      </c>
    </row>
    <row r="54" spans="1:22" ht="12.75" customHeight="1" x14ac:dyDescent="0.3">
      <c r="A54" s="38" t="s">
        <v>30</v>
      </c>
      <c r="B54" s="50"/>
      <c r="C54" s="102">
        <f>'Catering MMC'!C54+'Catering BBC'!C54</f>
        <v>798.95900000000006</v>
      </c>
      <c r="D54" s="103">
        <f t="shared" si="20"/>
        <v>7.000000000000001E-4</v>
      </c>
      <c r="E54" s="102">
        <f>'Catering MMC'!E54+'Catering BBC'!E54</f>
        <v>814.9381800000001</v>
      </c>
      <c r="F54" s="103">
        <f t="shared" si="21"/>
        <v>7.000000000000001E-4</v>
      </c>
      <c r="G54" s="102">
        <f>'Catering MMC'!G54+'Catering BBC'!G54</f>
        <v>831.2369435999999</v>
      </c>
      <c r="H54" s="103">
        <f t="shared" si="22"/>
        <v>6.9999999999999988E-4</v>
      </c>
      <c r="I54" s="102">
        <f>'Catering MMC'!I54+'Catering BBC'!I54</f>
        <v>847.86168247200021</v>
      </c>
      <c r="J54" s="103">
        <f t="shared" si="23"/>
        <v>6.9999999999999999E-4</v>
      </c>
      <c r="K54" s="102">
        <f>'Catering MMC'!K54+'Catering BBC'!K54</f>
        <v>864.81891612144011</v>
      </c>
      <c r="L54" s="103">
        <f t="shared" si="24"/>
        <v>6.9999999999999988E-4</v>
      </c>
      <c r="M54" s="102">
        <f>'Catering MMC'!M54+'Catering BBC'!M54</f>
        <v>882.11529444386883</v>
      </c>
      <c r="N54" s="103">
        <f t="shared" si="25"/>
        <v>6.9999999999999999E-4</v>
      </c>
      <c r="O54" s="102">
        <f>'Catering MMC'!O54+'Catering BBC'!O54</f>
        <v>899.75760033274605</v>
      </c>
      <c r="P54" s="103">
        <f t="shared" si="26"/>
        <v>6.9999999999999988E-4</v>
      </c>
      <c r="Q54" s="102">
        <f>'Catering MMC'!Q54+'Catering BBC'!Q54</f>
        <v>917.75275233940113</v>
      </c>
      <c r="R54" s="103">
        <f t="shared" si="27"/>
        <v>6.9999999999999999E-4</v>
      </c>
      <c r="S54" s="102">
        <f>'Catering MMC'!S54+'Catering BBC'!S54</f>
        <v>936.10780738618905</v>
      </c>
      <c r="T54" s="103">
        <f t="shared" si="28"/>
        <v>6.9999999999999988E-4</v>
      </c>
      <c r="U54" s="102">
        <f>'Catering MMC'!U54+'Catering BBC'!U54</f>
        <v>954.82996353391309</v>
      </c>
      <c r="V54" s="103">
        <f t="shared" si="29"/>
        <v>7.000000000000001E-4</v>
      </c>
    </row>
    <row r="55" spans="1:22" ht="12.75" customHeight="1" x14ac:dyDescent="0.3">
      <c r="A55" s="38" t="s">
        <v>153</v>
      </c>
      <c r="B55" s="50"/>
      <c r="C55" s="102">
        <f>'Catering MMC'!C55+'Catering BBC'!C55</f>
        <v>0</v>
      </c>
      <c r="D55" s="103">
        <f t="shared" si="20"/>
        <v>0</v>
      </c>
      <c r="E55" s="102">
        <f>'Catering MMC'!E55+'Catering BBC'!E55</f>
        <v>0</v>
      </c>
      <c r="F55" s="103">
        <f t="shared" si="21"/>
        <v>0</v>
      </c>
      <c r="G55" s="102">
        <f>'Catering MMC'!G55+'Catering BBC'!G55</f>
        <v>0</v>
      </c>
      <c r="H55" s="103">
        <f t="shared" si="22"/>
        <v>0</v>
      </c>
      <c r="I55" s="102">
        <f>'Catering MMC'!I55+'Catering BBC'!I55</f>
        <v>0</v>
      </c>
      <c r="J55" s="103">
        <f t="shared" si="23"/>
        <v>0</v>
      </c>
      <c r="K55" s="102">
        <f>'Catering MMC'!K55+'Catering BBC'!K55</f>
        <v>0</v>
      </c>
      <c r="L55" s="103">
        <f t="shared" si="24"/>
        <v>0</v>
      </c>
      <c r="M55" s="102">
        <f>'Catering MMC'!M55+'Catering BBC'!M55</f>
        <v>0</v>
      </c>
      <c r="N55" s="103">
        <f t="shared" si="25"/>
        <v>0</v>
      </c>
      <c r="O55" s="102">
        <f>'Catering MMC'!O55+'Catering BBC'!O55</f>
        <v>0</v>
      </c>
      <c r="P55" s="103">
        <f t="shared" si="26"/>
        <v>0</v>
      </c>
      <c r="Q55" s="102">
        <f>'Catering MMC'!Q55+'Catering BBC'!Q55</f>
        <v>0</v>
      </c>
      <c r="R55" s="103">
        <f t="shared" si="27"/>
        <v>0</v>
      </c>
      <c r="S55" s="102">
        <f>'Catering MMC'!S55+'Catering BBC'!S55</f>
        <v>0</v>
      </c>
      <c r="T55" s="103">
        <f t="shared" si="28"/>
        <v>0</v>
      </c>
      <c r="U55" s="102">
        <f>'Catering MMC'!U55+'Catering BBC'!U55</f>
        <v>0</v>
      </c>
      <c r="V55" s="103">
        <f t="shared" si="29"/>
        <v>0</v>
      </c>
    </row>
    <row r="56" spans="1:22" ht="12.75" customHeight="1" x14ac:dyDescent="0.3">
      <c r="A56" s="38" t="s">
        <v>88</v>
      </c>
      <c r="B56" s="50"/>
      <c r="C56" s="102">
        <f>'Catering MMC'!C56+'Catering BBC'!C56</f>
        <v>582.09870000000001</v>
      </c>
      <c r="D56" s="103">
        <f t="shared" si="20"/>
        <v>5.1000000000000004E-4</v>
      </c>
      <c r="E56" s="102">
        <f>'Catering MMC'!E56+'Catering BBC'!E56</f>
        <v>593.74067400000001</v>
      </c>
      <c r="F56" s="103">
        <f t="shared" si="21"/>
        <v>5.1000000000000004E-4</v>
      </c>
      <c r="G56" s="102">
        <f>'Catering MMC'!G56+'Catering BBC'!G56</f>
        <v>605.61548748000007</v>
      </c>
      <c r="H56" s="103">
        <f t="shared" si="22"/>
        <v>5.1000000000000004E-4</v>
      </c>
      <c r="I56" s="102">
        <f>'Catering MMC'!I56+'Catering BBC'!I56</f>
        <v>617.72779722960013</v>
      </c>
      <c r="J56" s="103">
        <f t="shared" si="23"/>
        <v>5.1000000000000004E-4</v>
      </c>
      <c r="K56" s="102">
        <f>'Catering MMC'!K56+'Catering BBC'!K56</f>
        <v>630.08235317419212</v>
      </c>
      <c r="L56" s="103">
        <f t="shared" si="24"/>
        <v>5.1000000000000004E-4</v>
      </c>
      <c r="M56" s="102">
        <f>'Catering MMC'!M56+'Catering BBC'!M56</f>
        <v>642.68400023767595</v>
      </c>
      <c r="N56" s="103">
        <f t="shared" si="25"/>
        <v>5.1000000000000004E-4</v>
      </c>
      <c r="O56" s="102">
        <f>'Catering MMC'!O56+'Catering BBC'!O56</f>
        <v>655.53768024242936</v>
      </c>
      <c r="P56" s="103">
        <f t="shared" si="26"/>
        <v>5.1000000000000004E-4</v>
      </c>
      <c r="Q56" s="102">
        <f>'Catering MMC'!Q56+'Catering BBC'!Q56</f>
        <v>668.64843384727794</v>
      </c>
      <c r="R56" s="103">
        <f t="shared" si="27"/>
        <v>5.1000000000000004E-4</v>
      </c>
      <c r="S56" s="102">
        <f>'Catering MMC'!S56+'Catering BBC'!S56</f>
        <v>682.0214025242235</v>
      </c>
      <c r="T56" s="103">
        <f t="shared" si="28"/>
        <v>5.0999999999999993E-4</v>
      </c>
      <c r="U56" s="102">
        <f>'Catering MMC'!U56+'Catering BBC'!U56</f>
        <v>695.66183057470812</v>
      </c>
      <c r="V56" s="103">
        <f t="shared" si="29"/>
        <v>5.1000000000000004E-4</v>
      </c>
    </row>
    <row r="57" spans="1:22" ht="12.75" customHeight="1" x14ac:dyDescent="0.3">
      <c r="A57" s="38" t="s">
        <v>14</v>
      </c>
      <c r="B57" s="50"/>
      <c r="C57" s="102">
        <f>'Catering MMC'!C57+'Catering BBC'!C57</f>
        <v>0</v>
      </c>
      <c r="D57" s="103">
        <f t="shared" si="20"/>
        <v>0</v>
      </c>
      <c r="E57" s="102">
        <f>'Catering MMC'!E57+'Catering BBC'!E57</f>
        <v>0</v>
      </c>
      <c r="F57" s="103">
        <f t="shared" si="21"/>
        <v>0</v>
      </c>
      <c r="G57" s="102">
        <f>'Catering MMC'!G57+'Catering BBC'!G57</f>
        <v>0</v>
      </c>
      <c r="H57" s="103">
        <f t="shared" si="22"/>
        <v>0</v>
      </c>
      <c r="I57" s="102">
        <f>'Catering MMC'!I57+'Catering BBC'!I57</f>
        <v>0</v>
      </c>
      <c r="J57" s="103">
        <f t="shared" si="23"/>
        <v>0</v>
      </c>
      <c r="K57" s="102">
        <f>'Catering MMC'!K57+'Catering BBC'!K57</f>
        <v>0</v>
      </c>
      <c r="L57" s="103">
        <f t="shared" si="24"/>
        <v>0</v>
      </c>
      <c r="M57" s="102">
        <f>'Catering MMC'!M57+'Catering BBC'!M57</f>
        <v>0</v>
      </c>
      <c r="N57" s="103">
        <f t="shared" si="25"/>
        <v>0</v>
      </c>
      <c r="O57" s="102">
        <f>'Catering MMC'!O57+'Catering BBC'!O57</f>
        <v>0</v>
      </c>
      <c r="P57" s="103">
        <f t="shared" si="26"/>
        <v>0</v>
      </c>
      <c r="Q57" s="102">
        <f>'Catering MMC'!Q57+'Catering BBC'!Q57</f>
        <v>0</v>
      </c>
      <c r="R57" s="103">
        <f t="shared" si="27"/>
        <v>0</v>
      </c>
      <c r="S57" s="102">
        <f>'Catering MMC'!S57+'Catering BBC'!S57</f>
        <v>0</v>
      </c>
      <c r="T57" s="103">
        <f t="shared" si="28"/>
        <v>0</v>
      </c>
      <c r="U57" s="102">
        <f>'Catering MMC'!U57+'Catering BBC'!U57</f>
        <v>0</v>
      </c>
      <c r="V57" s="103">
        <f t="shared" si="29"/>
        <v>0</v>
      </c>
    </row>
    <row r="58" spans="1:22" ht="12.75" customHeight="1" x14ac:dyDescent="0.3">
      <c r="A58" s="38" t="s">
        <v>31</v>
      </c>
      <c r="B58" s="50"/>
      <c r="C58" s="102">
        <f>'Catering MMC'!C58+'Catering BBC'!C58</f>
        <v>0</v>
      </c>
      <c r="D58" s="103">
        <f t="shared" si="20"/>
        <v>0</v>
      </c>
      <c r="E58" s="102">
        <f>'Catering MMC'!E58+'Catering BBC'!E58</f>
        <v>0</v>
      </c>
      <c r="F58" s="103">
        <f t="shared" si="21"/>
        <v>0</v>
      </c>
      <c r="G58" s="102">
        <f>'Catering MMC'!G58+'Catering BBC'!G58</f>
        <v>0</v>
      </c>
      <c r="H58" s="103">
        <f t="shared" si="22"/>
        <v>0</v>
      </c>
      <c r="I58" s="102">
        <f>'Catering MMC'!I58+'Catering BBC'!I58</f>
        <v>0</v>
      </c>
      <c r="J58" s="103">
        <f t="shared" si="23"/>
        <v>0</v>
      </c>
      <c r="K58" s="102">
        <f>'Catering MMC'!K58+'Catering BBC'!K58</f>
        <v>0</v>
      </c>
      <c r="L58" s="103">
        <f t="shared" si="24"/>
        <v>0</v>
      </c>
      <c r="M58" s="102">
        <f>'Catering MMC'!M58+'Catering BBC'!M58</f>
        <v>0</v>
      </c>
      <c r="N58" s="103">
        <f t="shared" si="25"/>
        <v>0</v>
      </c>
      <c r="O58" s="102">
        <f>'Catering MMC'!O58+'Catering BBC'!O58</f>
        <v>0</v>
      </c>
      <c r="P58" s="103">
        <f t="shared" si="26"/>
        <v>0</v>
      </c>
      <c r="Q58" s="102">
        <f>'Catering MMC'!Q58+'Catering BBC'!Q58</f>
        <v>0</v>
      </c>
      <c r="R58" s="103">
        <f t="shared" si="27"/>
        <v>0</v>
      </c>
      <c r="S58" s="102">
        <f>'Catering MMC'!S58+'Catering BBC'!S58</f>
        <v>0</v>
      </c>
      <c r="T58" s="103">
        <f t="shared" si="28"/>
        <v>0</v>
      </c>
      <c r="U58" s="102">
        <f>'Catering MMC'!U58+'Catering BBC'!U58</f>
        <v>0</v>
      </c>
      <c r="V58" s="103">
        <f t="shared" si="29"/>
        <v>0</v>
      </c>
    </row>
    <row r="59" spans="1:22" ht="12.75" customHeight="1" x14ac:dyDescent="0.3">
      <c r="A59" s="38" t="s">
        <v>141</v>
      </c>
      <c r="B59" s="50"/>
      <c r="C59" s="102">
        <f>'Catering MMC'!C59+'Catering BBC'!C59</f>
        <v>171205.5</v>
      </c>
      <c r="D59" s="103">
        <f t="shared" si="20"/>
        <v>0.15</v>
      </c>
      <c r="E59" s="102">
        <f>'Catering MMC'!E59+'Catering BBC'!E59</f>
        <v>174629.61</v>
      </c>
      <c r="F59" s="103">
        <f t="shared" si="21"/>
        <v>0.15</v>
      </c>
      <c r="G59" s="102">
        <f>'Catering MMC'!G59+'Catering BBC'!G59</f>
        <v>178122.2022</v>
      </c>
      <c r="H59" s="103">
        <f t="shared" si="22"/>
        <v>0.15</v>
      </c>
      <c r="I59" s="102">
        <f>'Catering MMC'!I59+'Catering BBC'!I59</f>
        <v>181684.646244</v>
      </c>
      <c r="J59" s="103">
        <f t="shared" si="23"/>
        <v>0.14999999999999997</v>
      </c>
      <c r="K59" s="102">
        <f>'Catering MMC'!K59+'Catering BBC'!K59</f>
        <v>185318.33916888002</v>
      </c>
      <c r="L59" s="103">
        <f t="shared" si="24"/>
        <v>0.15</v>
      </c>
      <c r="M59" s="102">
        <f>'Catering MMC'!M59+'Catering BBC'!M59</f>
        <v>189024.70595225759</v>
      </c>
      <c r="N59" s="103">
        <f t="shared" si="25"/>
        <v>0.15</v>
      </c>
      <c r="O59" s="102">
        <f>'Catering MMC'!O59+'Catering BBC'!O59</f>
        <v>192805.20007130277</v>
      </c>
      <c r="P59" s="103">
        <f t="shared" si="26"/>
        <v>0.15000000000000002</v>
      </c>
      <c r="Q59" s="102">
        <f>'Catering MMC'!Q59+'Catering BBC'!Q59</f>
        <v>196661.30407272882</v>
      </c>
      <c r="R59" s="103">
        <f t="shared" si="27"/>
        <v>0.15</v>
      </c>
      <c r="S59" s="102">
        <f>'Catering MMC'!S59+'Catering BBC'!S59</f>
        <v>200594.53015418339</v>
      </c>
      <c r="T59" s="103">
        <f t="shared" si="28"/>
        <v>0.15</v>
      </c>
      <c r="U59" s="102">
        <f>'Catering MMC'!U59+'Catering BBC'!U59</f>
        <v>204606.42075726707</v>
      </c>
      <c r="V59" s="103">
        <f t="shared" si="29"/>
        <v>0.15</v>
      </c>
    </row>
    <row r="60" spans="1:22" ht="12.75" customHeight="1" x14ac:dyDescent="0.3">
      <c r="A60" s="38" t="s">
        <v>149</v>
      </c>
      <c r="B60" s="50"/>
      <c r="C60" s="102">
        <f>'Catering MMC'!C60+'Catering BBC'!C60</f>
        <v>0</v>
      </c>
      <c r="D60" s="103">
        <f t="shared" si="20"/>
        <v>0</v>
      </c>
      <c r="E60" s="102">
        <f>'Catering MMC'!E60+'Catering BBC'!E60</f>
        <v>0</v>
      </c>
      <c r="F60" s="103">
        <f t="shared" si="21"/>
        <v>0</v>
      </c>
      <c r="G60" s="102">
        <f>'Catering MMC'!G60+'Catering BBC'!G60</f>
        <v>0</v>
      </c>
      <c r="H60" s="103">
        <f t="shared" si="22"/>
        <v>0</v>
      </c>
      <c r="I60" s="102">
        <f>'Catering MMC'!I60+'Catering BBC'!I60</f>
        <v>0</v>
      </c>
      <c r="J60" s="103">
        <f t="shared" si="23"/>
        <v>0</v>
      </c>
      <c r="K60" s="102">
        <f>'Catering MMC'!K60+'Catering BBC'!K60</f>
        <v>0</v>
      </c>
      <c r="L60" s="103">
        <f t="shared" si="24"/>
        <v>0</v>
      </c>
      <c r="M60" s="102">
        <f>'Catering MMC'!M60+'Catering BBC'!M60</f>
        <v>0</v>
      </c>
      <c r="N60" s="103">
        <f t="shared" si="25"/>
        <v>0</v>
      </c>
      <c r="O60" s="102">
        <f>'Catering MMC'!O60+'Catering BBC'!O60</f>
        <v>0</v>
      </c>
      <c r="P60" s="103">
        <f t="shared" si="26"/>
        <v>0</v>
      </c>
      <c r="Q60" s="102">
        <f>'Catering MMC'!Q60+'Catering BBC'!Q60</f>
        <v>0</v>
      </c>
      <c r="R60" s="103">
        <f t="shared" si="27"/>
        <v>0</v>
      </c>
      <c r="S60" s="102">
        <f>'Catering MMC'!S60+'Catering BBC'!S60</f>
        <v>0</v>
      </c>
      <c r="T60" s="103">
        <f t="shared" si="28"/>
        <v>0</v>
      </c>
      <c r="U60" s="102">
        <f>'Catering MMC'!U60+'Catering BBC'!U60</f>
        <v>0</v>
      </c>
      <c r="V60" s="103">
        <f t="shared" si="29"/>
        <v>0</v>
      </c>
    </row>
    <row r="61" spans="1:22" ht="12.75" customHeight="1" x14ac:dyDescent="0.3">
      <c r="A61" s="38" t="s">
        <v>157</v>
      </c>
      <c r="B61" s="50"/>
      <c r="C61" s="102">
        <f>'Catering MMC'!C61+'Catering BBC'!C61</f>
        <v>0</v>
      </c>
      <c r="D61" s="103">
        <f t="shared" si="20"/>
        <v>0</v>
      </c>
      <c r="E61" s="102">
        <f>'Catering MMC'!E61+'Catering BBC'!E61</f>
        <v>0</v>
      </c>
      <c r="F61" s="103">
        <f t="shared" si="21"/>
        <v>0</v>
      </c>
      <c r="G61" s="102">
        <f>'Catering MMC'!G61+'Catering BBC'!G61</f>
        <v>0</v>
      </c>
      <c r="H61" s="103">
        <f t="shared" si="22"/>
        <v>0</v>
      </c>
      <c r="I61" s="102">
        <f>'Catering MMC'!I61+'Catering BBC'!I61</f>
        <v>0</v>
      </c>
      <c r="J61" s="103">
        <f t="shared" si="23"/>
        <v>0</v>
      </c>
      <c r="K61" s="102">
        <f>'Catering MMC'!K61+'Catering BBC'!K61</f>
        <v>0</v>
      </c>
      <c r="L61" s="103">
        <f t="shared" si="24"/>
        <v>0</v>
      </c>
      <c r="M61" s="102">
        <f>'Catering MMC'!M61+'Catering BBC'!M61</f>
        <v>0</v>
      </c>
      <c r="N61" s="103">
        <f t="shared" si="25"/>
        <v>0</v>
      </c>
      <c r="O61" s="102">
        <f>'Catering MMC'!O61+'Catering BBC'!O61</f>
        <v>0</v>
      </c>
      <c r="P61" s="103">
        <f t="shared" si="26"/>
        <v>0</v>
      </c>
      <c r="Q61" s="102">
        <f>'Catering MMC'!Q61+'Catering BBC'!Q61</f>
        <v>0</v>
      </c>
      <c r="R61" s="103">
        <f t="shared" si="27"/>
        <v>0</v>
      </c>
      <c r="S61" s="102">
        <f>'Catering MMC'!S61+'Catering BBC'!S61</f>
        <v>0</v>
      </c>
      <c r="T61" s="103">
        <f t="shared" si="28"/>
        <v>0</v>
      </c>
      <c r="U61" s="102">
        <f>'Catering MMC'!U61+'Catering BBC'!U61</f>
        <v>0</v>
      </c>
      <c r="V61" s="103">
        <f t="shared" si="29"/>
        <v>0</v>
      </c>
    </row>
    <row r="62" spans="1:22" ht="12.75" customHeight="1" x14ac:dyDescent="0.3">
      <c r="A62" s="38" t="s">
        <v>294</v>
      </c>
      <c r="B62" s="50"/>
      <c r="C62" s="102">
        <f>'Catering MMC'!C62+'Catering BBC'!C62</f>
        <v>0</v>
      </c>
      <c r="D62" s="103">
        <f t="shared" si="20"/>
        <v>0</v>
      </c>
      <c r="E62" s="102">
        <f>'Catering MMC'!E62+'Catering BBC'!E62</f>
        <v>0</v>
      </c>
      <c r="F62" s="103">
        <f t="shared" si="21"/>
        <v>0</v>
      </c>
      <c r="G62" s="102">
        <f>'Catering MMC'!G62+'Catering BBC'!G62</f>
        <v>0</v>
      </c>
      <c r="H62" s="103">
        <f t="shared" si="22"/>
        <v>0</v>
      </c>
      <c r="I62" s="102">
        <f>'Catering MMC'!I62+'Catering BBC'!I62</f>
        <v>0</v>
      </c>
      <c r="J62" s="103">
        <f t="shared" si="23"/>
        <v>0</v>
      </c>
      <c r="K62" s="102">
        <f>'Catering MMC'!K62+'Catering BBC'!K62</f>
        <v>0</v>
      </c>
      <c r="L62" s="103">
        <f t="shared" si="24"/>
        <v>0</v>
      </c>
      <c r="M62" s="102">
        <f>'Catering MMC'!M62+'Catering BBC'!M62</f>
        <v>0</v>
      </c>
      <c r="N62" s="103">
        <f t="shared" si="25"/>
        <v>0</v>
      </c>
      <c r="O62" s="102">
        <f>'Catering MMC'!O62+'Catering BBC'!O62</f>
        <v>0</v>
      </c>
      <c r="P62" s="103">
        <f t="shared" si="26"/>
        <v>0</v>
      </c>
      <c r="Q62" s="102">
        <f>'Catering MMC'!Q62+'Catering BBC'!Q62</f>
        <v>0</v>
      </c>
      <c r="R62" s="103">
        <f t="shared" si="27"/>
        <v>0</v>
      </c>
      <c r="S62" s="102">
        <f>'Catering MMC'!S62+'Catering BBC'!S62</f>
        <v>0</v>
      </c>
      <c r="T62" s="103">
        <f t="shared" si="28"/>
        <v>0</v>
      </c>
      <c r="U62" s="102">
        <f>'Catering MMC'!U62+'Catering BBC'!U62</f>
        <v>0</v>
      </c>
      <c r="V62" s="103">
        <f t="shared" si="29"/>
        <v>0</v>
      </c>
    </row>
    <row r="63" spans="1:22" ht="12.75" customHeight="1" x14ac:dyDescent="0.3">
      <c r="A63" s="38" t="s">
        <v>29</v>
      </c>
      <c r="B63" s="50"/>
      <c r="C63" s="102">
        <f>'Catering MMC'!C63+'Catering BBC'!C63</f>
        <v>16051.164258305627</v>
      </c>
      <c r="D63" s="103">
        <f t="shared" si="20"/>
        <v>1.4063068293634516E-2</v>
      </c>
      <c r="E63" s="102">
        <f>'Catering MMC'!E63+'Catering BBC'!E63</f>
        <v>9935.3965641460818</v>
      </c>
      <c r="F63" s="103">
        <f t="shared" si="21"/>
        <v>8.5341167779159118E-3</v>
      </c>
      <c r="G63" s="102">
        <f>'Catering MMC'!G63+'Catering BBC'!G63</f>
        <v>11092.844215519399</v>
      </c>
      <c r="H63" s="103">
        <f t="shared" si="22"/>
        <v>9.3414892235590703E-3</v>
      </c>
      <c r="I63" s="102">
        <f>'Catering MMC'!I63+'Catering BBC'!I63</f>
        <v>10877.498653948987</v>
      </c>
      <c r="J63" s="103">
        <f t="shared" si="23"/>
        <v>8.9805321023169894E-3</v>
      </c>
      <c r="K63" s="102">
        <f>'Catering MMC'!K63+'Catering BBC'!K63</f>
        <v>11033.51357231277</v>
      </c>
      <c r="L63" s="103">
        <f t="shared" si="24"/>
        <v>8.9307245212180229E-3</v>
      </c>
      <c r="M63" s="102">
        <f>'Catering MMC'!M63+'Catering BBC'!M63</f>
        <v>11192.259512502918</v>
      </c>
      <c r="N63" s="103">
        <f t="shared" si="25"/>
        <v>8.8815846501010612E-3</v>
      </c>
      <c r="O63" s="102">
        <f>'Catering MMC'!O63+'Catering BBC'!O63</f>
        <v>11352.520457439554</v>
      </c>
      <c r="P63" s="103">
        <f t="shared" si="26"/>
        <v>8.8321169137874859E-3</v>
      </c>
      <c r="Q63" s="102">
        <f>'Catering MMC'!Q63+'Catering BBC'!Q63</f>
        <v>11515.587906398941</v>
      </c>
      <c r="R63" s="103">
        <f t="shared" si="27"/>
        <v>8.7833150202290995E-3</v>
      </c>
      <c r="S63" s="102">
        <f>'Catering MMC'!S63+'Catering BBC'!S63</f>
        <v>11680.86946421237</v>
      </c>
      <c r="T63" s="103">
        <f t="shared" si="28"/>
        <v>8.734686924339919E-3</v>
      </c>
      <c r="U63" s="102">
        <f>'Catering MMC'!U63+'Catering BBC'!U63</f>
        <v>11848.400282855095</v>
      </c>
      <c r="V63" s="103">
        <f t="shared" si="29"/>
        <v>8.6862378797813982E-3</v>
      </c>
    </row>
    <row r="64" spans="1:22" ht="12.75" customHeight="1" x14ac:dyDescent="0.3">
      <c r="A64" s="38" t="s">
        <v>148</v>
      </c>
      <c r="B64" s="50"/>
      <c r="C64" s="102">
        <f>'Catering MMC'!C64+'Catering BBC'!C64</f>
        <v>5478.576</v>
      </c>
      <c r="D64" s="103">
        <f t="shared" si="20"/>
        <v>4.8000000000000004E-3</v>
      </c>
      <c r="E64" s="102">
        <f>'Catering MMC'!E64+'Catering BBC'!E64</f>
        <v>5588.1475199999986</v>
      </c>
      <c r="F64" s="103">
        <f t="shared" si="21"/>
        <v>4.7999999999999996E-3</v>
      </c>
      <c r="G64" s="102">
        <f>'Catering MMC'!G64+'Catering BBC'!G64</f>
        <v>5699.9104703999992</v>
      </c>
      <c r="H64" s="103">
        <f t="shared" si="22"/>
        <v>4.7999999999999996E-3</v>
      </c>
      <c r="I64" s="102">
        <f>'Catering MMC'!I64+'Catering BBC'!I64</f>
        <v>5813.9086798080007</v>
      </c>
      <c r="J64" s="103">
        <f t="shared" si="23"/>
        <v>4.7999999999999996E-3</v>
      </c>
      <c r="K64" s="102">
        <f>'Catering MMC'!K64+'Catering BBC'!K64</f>
        <v>5930.1868534041605</v>
      </c>
      <c r="L64" s="103">
        <f t="shared" si="24"/>
        <v>4.7999999999999996E-3</v>
      </c>
      <c r="M64" s="102">
        <f>'Catering MMC'!M64+'Catering BBC'!M64</f>
        <v>6048.7905904722429</v>
      </c>
      <c r="N64" s="103">
        <f t="shared" si="25"/>
        <v>4.7999999999999996E-3</v>
      </c>
      <c r="O64" s="102">
        <f>'Catering MMC'!O64+'Catering BBC'!O64</f>
        <v>6169.7664022816871</v>
      </c>
      <c r="P64" s="103">
        <f t="shared" si="26"/>
        <v>4.7999999999999996E-3</v>
      </c>
      <c r="Q64" s="102">
        <f>'Catering MMC'!Q64+'Catering BBC'!Q64</f>
        <v>6293.1617303273215</v>
      </c>
      <c r="R64" s="103">
        <f t="shared" si="27"/>
        <v>4.7999999999999996E-3</v>
      </c>
      <c r="S64" s="102">
        <f>'Catering MMC'!S64+'Catering BBC'!S64</f>
        <v>6419.0249649338666</v>
      </c>
      <c r="T64" s="103">
        <f t="shared" si="28"/>
        <v>4.7999999999999987E-3</v>
      </c>
      <c r="U64" s="102">
        <f>'Catering MMC'!U64+'Catering BBC'!U64</f>
        <v>6547.4054642325464</v>
      </c>
      <c r="V64" s="103">
        <f t="shared" si="29"/>
        <v>4.8000000000000004E-3</v>
      </c>
    </row>
    <row r="65" spans="1:22" ht="12.75" customHeight="1" x14ac:dyDescent="0.3">
      <c r="A65" s="38" t="s">
        <v>39</v>
      </c>
      <c r="B65" s="50"/>
      <c r="C65" s="102">
        <f>'Catering MMC'!C65+'Catering BBC'!C65</f>
        <v>570.68499999999995</v>
      </c>
      <c r="D65" s="103">
        <f t="shared" si="20"/>
        <v>4.999999999999999E-4</v>
      </c>
      <c r="E65" s="102">
        <f>'Catering MMC'!E65+'Catering BBC'!E65</f>
        <v>582.09870000000001</v>
      </c>
      <c r="F65" s="103">
        <f t="shared" si="21"/>
        <v>5.0000000000000001E-4</v>
      </c>
      <c r="G65" s="102">
        <f>'Catering MMC'!G65+'Catering BBC'!G65</f>
        <v>593.74067400000001</v>
      </c>
      <c r="H65" s="103">
        <f t="shared" si="22"/>
        <v>5.0000000000000001E-4</v>
      </c>
      <c r="I65" s="102">
        <f>'Catering MMC'!I65+'Catering BBC'!I65</f>
        <v>605.61548748000007</v>
      </c>
      <c r="J65" s="103">
        <f t="shared" si="23"/>
        <v>4.999999999999999E-4</v>
      </c>
      <c r="K65" s="102">
        <f>'Catering MMC'!K65+'Catering BBC'!K65</f>
        <v>617.72779722960013</v>
      </c>
      <c r="L65" s="103">
        <f t="shared" si="24"/>
        <v>5.0000000000000001E-4</v>
      </c>
      <c r="M65" s="102">
        <f>'Catering MMC'!M65+'Catering BBC'!M65</f>
        <v>630.08235317419212</v>
      </c>
      <c r="N65" s="103">
        <f t="shared" si="25"/>
        <v>5.0000000000000012E-4</v>
      </c>
      <c r="O65" s="102">
        <f>'Catering MMC'!O65+'Catering BBC'!O65</f>
        <v>642.68400023767572</v>
      </c>
      <c r="P65" s="103">
        <f t="shared" si="26"/>
        <v>4.999999999999999E-4</v>
      </c>
      <c r="Q65" s="102">
        <f>'Catering MMC'!Q65+'Catering BBC'!Q65</f>
        <v>655.53768024242947</v>
      </c>
      <c r="R65" s="103">
        <f t="shared" si="27"/>
        <v>5.0000000000000012E-4</v>
      </c>
      <c r="S65" s="102">
        <f>'Catering MMC'!S65+'Catering BBC'!S65</f>
        <v>668.64843384727806</v>
      </c>
      <c r="T65" s="103">
        <f t="shared" si="28"/>
        <v>5.0000000000000001E-4</v>
      </c>
      <c r="U65" s="102">
        <f>'Catering MMC'!U65+'Catering BBC'!U65</f>
        <v>682.02140252422362</v>
      </c>
      <c r="V65" s="103">
        <f t="shared" si="29"/>
        <v>5.0000000000000001E-4</v>
      </c>
    </row>
    <row r="66" spans="1:22" ht="12.75" customHeight="1" x14ac:dyDescent="0.3">
      <c r="A66" s="38" t="s">
        <v>147</v>
      </c>
      <c r="B66" s="50"/>
      <c r="C66" s="102">
        <f>'Catering MMC'!C66+'Catering BBC'!C66</f>
        <v>3195.8360000000002</v>
      </c>
      <c r="D66" s="103">
        <f t="shared" si="20"/>
        <v>2.8000000000000004E-3</v>
      </c>
      <c r="E66" s="102">
        <f>'Catering MMC'!E66+'Catering BBC'!E66</f>
        <v>3259.7527200000004</v>
      </c>
      <c r="F66" s="103">
        <f t="shared" si="21"/>
        <v>2.8000000000000004E-3</v>
      </c>
      <c r="G66" s="102">
        <f>'Catering MMC'!G66+'Catering BBC'!G66</f>
        <v>3324.9477743999996</v>
      </c>
      <c r="H66" s="103">
        <f t="shared" si="22"/>
        <v>2.7999999999999995E-3</v>
      </c>
      <c r="I66" s="102">
        <f>'Catering MMC'!I66+'Catering BBC'!I66</f>
        <v>3391.4467298880008</v>
      </c>
      <c r="J66" s="103">
        <f t="shared" si="23"/>
        <v>2.8E-3</v>
      </c>
      <c r="K66" s="102">
        <f>'Catering MMC'!K66+'Catering BBC'!K66</f>
        <v>3459.2756644857604</v>
      </c>
      <c r="L66" s="103">
        <f t="shared" si="24"/>
        <v>2.7999999999999995E-3</v>
      </c>
      <c r="M66" s="102">
        <f>'Catering MMC'!M66+'Catering BBC'!M66</f>
        <v>3528.4611777754753</v>
      </c>
      <c r="N66" s="103">
        <f t="shared" si="25"/>
        <v>2.8E-3</v>
      </c>
      <c r="O66" s="102">
        <f>'Catering MMC'!O66+'Catering BBC'!O66</f>
        <v>3599.0304013309842</v>
      </c>
      <c r="P66" s="103">
        <f t="shared" si="26"/>
        <v>2.7999999999999995E-3</v>
      </c>
      <c r="Q66" s="102">
        <f>'Catering MMC'!Q66+'Catering BBC'!Q66</f>
        <v>3671.0110093576045</v>
      </c>
      <c r="R66" s="103">
        <f t="shared" si="27"/>
        <v>2.8E-3</v>
      </c>
      <c r="S66" s="102">
        <f>'Catering MMC'!S66+'Catering BBC'!S66</f>
        <v>3744.4312295447562</v>
      </c>
      <c r="T66" s="103">
        <f t="shared" si="28"/>
        <v>2.7999999999999995E-3</v>
      </c>
      <c r="U66" s="102">
        <f>'Catering MMC'!U66+'Catering BBC'!U66</f>
        <v>3819.3198541356523</v>
      </c>
      <c r="V66" s="103">
        <f t="shared" si="29"/>
        <v>2.8000000000000004E-3</v>
      </c>
    </row>
    <row r="67" spans="1:22" ht="12.75" customHeight="1" x14ac:dyDescent="0.3">
      <c r="A67" s="38" t="s">
        <v>140</v>
      </c>
      <c r="B67" s="50"/>
      <c r="C67" s="102">
        <f>'Catering MMC'!C67+'Catering BBC'!C67</f>
        <v>15408.494999999999</v>
      </c>
      <c r="D67" s="103">
        <f t="shared" si="20"/>
        <v>1.35E-2</v>
      </c>
      <c r="E67" s="102">
        <f>'Catering MMC'!E67+'Catering BBC'!E67</f>
        <v>15716.6649</v>
      </c>
      <c r="F67" s="103">
        <f t="shared" si="21"/>
        <v>1.3500000000000002E-2</v>
      </c>
      <c r="G67" s="102">
        <f>'Catering MMC'!G67+'Catering BBC'!G67</f>
        <v>16030.998198000001</v>
      </c>
      <c r="H67" s="103">
        <f t="shared" si="22"/>
        <v>1.3500000000000002E-2</v>
      </c>
      <c r="I67" s="102">
        <f>'Catering MMC'!I67+'Catering BBC'!I67</f>
        <v>16351.618161960003</v>
      </c>
      <c r="J67" s="103">
        <f t="shared" si="23"/>
        <v>1.35E-2</v>
      </c>
      <c r="K67" s="102">
        <f>'Catering MMC'!K67+'Catering BBC'!K67</f>
        <v>16678.650525199202</v>
      </c>
      <c r="L67" s="103">
        <f t="shared" si="24"/>
        <v>1.3499999999999998E-2</v>
      </c>
      <c r="M67" s="102">
        <f>'Catering MMC'!M67+'Catering BBC'!M67</f>
        <v>17012.223535703186</v>
      </c>
      <c r="N67" s="103">
        <f t="shared" si="25"/>
        <v>1.3500000000000002E-2</v>
      </c>
      <c r="O67" s="102">
        <f>'Catering MMC'!O67+'Catering BBC'!O67</f>
        <v>17352.468006417246</v>
      </c>
      <c r="P67" s="103">
        <f t="shared" si="26"/>
        <v>1.3499999999999998E-2</v>
      </c>
      <c r="Q67" s="102">
        <f>'Catering MMC'!Q67+'Catering BBC'!Q67</f>
        <v>17699.517366545595</v>
      </c>
      <c r="R67" s="103">
        <f t="shared" si="27"/>
        <v>1.3500000000000002E-2</v>
      </c>
      <c r="S67" s="102">
        <f>'Catering MMC'!S67+'Catering BBC'!S67</f>
        <v>18053.507713876505</v>
      </c>
      <c r="T67" s="103">
        <f t="shared" si="28"/>
        <v>1.3499999999999998E-2</v>
      </c>
      <c r="U67" s="102">
        <f>'Catering MMC'!U67+'Catering BBC'!U67</f>
        <v>18414.577868154036</v>
      </c>
      <c r="V67" s="103">
        <f t="shared" si="29"/>
        <v>1.35E-2</v>
      </c>
    </row>
    <row r="68" spans="1:22" ht="12.75" customHeight="1" x14ac:dyDescent="0.3">
      <c r="A68" s="38" t="s">
        <v>6</v>
      </c>
      <c r="B68" s="50"/>
      <c r="C68" s="102">
        <f>'Catering MMC'!C68+'Catering BBC'!C68</f>
        <v>1940.329</v>
      </c>
      <c r="D68" s="103">
        <f t="shared" si="20"/>
        <v>1.6999999999999999E-3</v>
      </c>
      <c r="E68" s="102">
        <f>'Catering MMC'!E68+'Catering BBC'!E68</f>
        <v>1979.1355799999997</v>
      </c>
      <c r="F68" s="103">
        <f t="shared" si="21"/>
        <v>1.6999999999999999E-3</v>
      </c>
      <c r="G68" s="102">
        <f>'Catering MMC'!G68+'Catering BBC'!G68</f>
        <v>2018.7182915999999</v>
      </c>
      <c r="H68" s="103">
        <f t="shared" si="22"/>
        <v>1.6999999999999999E-3</v>
      </c>
      <c r="I68" s="102">
        <f>'Catering MMC'!I68+'Catering BBC'!I68</f>
        <v>2059.0926574320001</v>
      </c>
      <c r="J68" s="103">
        <f t="shared" si="23"/>
        <v>1.6999999999999997E-3</v>
      </c>
      <c r="K68" s="102">
        <f>'Catering MMC'!K68+'Catering BBC'!K68</f>
        <v>2100.2745105806398</v>
      </c>
      <c r="L68" s="103">
        <f t="shared" si="24"/>
        <v>1.6999999999999995E-3</v>
      </c>
      <c r="M68" s="102">
        <f>'Catering MMC'!M68+'Catering BBC'!M68</f>
        <v>2142.2800007922528</v>
      </c>
      <c r="N68" s="103">
        <f t="shared" si="25"/>
        <v>1.6999999999999999E-3</v>
      </c>
      <c r="O68" s="102">
        <f>'Catering MMC'!O68+'Catering BBC'!O68</f>
        <v>2185.1256008080977</v>
      </c>
      <c r="P68" s="103">
        <f t="shared" si="26"/>
        <v>1.6999999999999999E-3</v>
      </c>
      <c r="Q68" s="102">
        <f>'Catering MMC'!Q68+'Catering BBC'!Q68</f>
        <v>2228.8281128242597</v>
      </c>
      <c r="R68" s="103">
        <f t="shared" si="27"/>
        <v>1.6999999999999999E-3</v>
      </c>
      <c r="S68" s="102">
        <f>'Catering MMC'!S68+'Catering BBC'!S68</f>
        <v>2273.4046750807452</v>
      </c>
      <c r="T68" s="103">
        <f t="shared" si="28"/>
        <v>1.6999999999999999E-3</v>
      </c>
      <c r="U68" s="102">
        <f>'Catering MMC'!U68+'Catering BBC'!U68</f>
        <v>2318.8727685823601</v>
      </c>
      <c r="V68" s="103">
        <f t="shared" si="29"/>
        <v>1.7000000000000001E-3</v>
      </c>
    </row>
    <row r="69" spans="1:22" ht="12.75" customHeight="1" x14ac:dyDescent="0.3">
      <c r="A69" s="38" t="s">
        <v>142</v>
      </c>
      <c r="B69" s="50"/>
      <c r="C69" s="102">
        <f>'Catering MMC'!C69+'Catering BBC'!C69</f>
        <v>0</v>
      </c>
      <c r="D69" s="103">
        <f t="shared" si="20"/>
        <v>0</v>
      </c>
      <c r="E69" s="102">
        <f>'Catering MMC'!E69+'Catering BBC'!E69</f>
        <v>0</v>
      </c>
      <c r="F69" s="103">
        <f t="shared" si="21"/>
        <v>0</v>
      </c>
      <c r="G69" s="102">
        <f>'Catering MMC'!G69+'Catering BBC'!G69</f>
        <v>0</v>
      </c>
      <c r="H69" s="103">
        <f t="shared" si="22"/>
        <v>0</v>
      </c>
      <c r="I69" s="102">
        <f>'Catering MMC'!I69+'Catering BBC'!I69</f>
        <v>0</v>
      </c>
      <c r="J69" s="103">
        <f t="shared" si="23"/>
        <v>0</v>
      </c>
      <c r="K69" s="102">
        <f>'Catering MMC'!K69+'Catering BBC'!K69</f>
        <v>0</v>
      </c>
      <c r="L69" s="103">
        <f t="shared" si="24"/>
        <v>0</v>
      </c>
      <c r="M69" s="102">
        <f>'Catering MMC'!M69+'Catering BBC'!M69</f>
        <v>0</v>
      </c>
      <c r="N69" s="103">
        <f t="shared" si="25"/>
        <v>0</v>
      </c>
      <c r="O69" s="102">
        <f>'Catering MMC'!O69+'Catering BBC'!O69</f>
        <v>0</v>
      </c>
      <c r="P69" s="103">
        <f t="shared" si="26"/>
        <v>0</v>
      </c>
      <c r="Q69" s="102">
        <f>'Catering MMC'!Q69+'Catering BBC'!Q69</f>
        <v>0</v>
      </c>
      <c r="R69" s="103">
        <f t="shared" si="27"/>
        <v>0</v>
      </c>
      <c r="S69" s="102">
        <f>'Catering MMC'!S69+'Catering BBC'!S69</f>
        <v>0</v>
      </c>
      <c r="T69" s="103">
        <f t="shared" si="28"/>
        <v>0</v>
      </c>
      <c r="U69" s="102">
        <f>'Catering MMC'!U69+'Catering BBC'!U69</f>
        <v>0</v>
      </c>
      <c r="V69" s="103">
        <f t="shared" si="29"/>
        <v>0</v>
      </c>
    </row>
    <row r="70" spans="1:22" ht="12.75" customHeight="1" x14ac:dyDescent="0.3">
      <c r="A70" s="38" t="s">
        <v>32</v>
      </c>
      <c r="B70" s="50"/>
      <c r="C70" s="102">
        <f>'Catering MMC'!C70+'Catering BBC'!C70</f>
        <v>114.137</v>
      </c>
      <c r="D70" s="103">
        <f t="shared" si="20"/>
        <v>1E-4</v>
      </c>
      <c r="E70" s="102">
        <f>'Catering MMC'!E70+'Catering BBC'!E70</f>
        <v>116.41973999999999</v>
      </c>
      <c r="F70" s="103">
        <f t="shared" si="21"/>
        <v>1E-4</v>
      </c>
      <c r="G70" s="102">
        <f>'Catering MMC'!G70+'Catering BBC'!G70</f>
        <v>118.74813480000002</v>
      </c>
      <c r="H70" s="103">
        <f t="shared" si="22"/>
        <v>1.0000000000000002E-4</v>
      </c>
      <c r="I70" s="102">
        <f>'Catering MMC'!I70+'Catering BBC'!I70</f>
        <v>121.12309749600003</v>
      </c>
      <c r="J70" s="103">
        <f t="shared" si="23"/>
        <v>1E-4</v>
      </c>
      <c r="K70" s="102">
        <f>'Catering MMC'!K70+'Catering BBC'!K70</f>
        <v>123.54555944592003</v>
      </c>
      <c r="L70" s="103">
        <f t="shared" si="24"/>
        <v>1E-4</v>
      </c>
      <c r="M70" s="102">
        <f>'Catering MMC'!M70+'Catering BBC'!M70</f>
        <v>126.01647063483843</v>
      </c>
      <c r="N70" s="103">
        <f t="shared" si="25"/>
        <v>1.0000000000000002E-4</v>
      </c>
      <c r="O70" s="102">
        <f>'Catering MMC'!O70+'Catering BBC'!O70</f>
        <v>128.53680004753517</v>
      </c>
      <c r="P70" s="103">
        <f t="shared" si="26"/>
        <v>9.9999999999999991E-5</v>
      </c>
      <c r="Q70" s="102">
        <f>'Catering MMC'!Q70+'Catering BBC'!Q70</f>
        <v>131.10753604848588</v>
      </c>
      <c r="R70" s="103">
        <f t="shared" si="27"/>
        <v>1E-4</v>
      </c>
      <c r="S70" s="102">
        <f>'Catering MMC'!S70+'Catering BBC'!S70</f>
        <v>133.72968676945558</v>
      </c>
      <c r="T70" s="103">
        <f t="shared" si="28"/>
        <v>9.9999999999999991E-5</v>
      </c>
      <c r="U70" s="102">
        <f>'Catering MMC'!U70+'Catering BBC'!U70</f>
        <v>136.40428050484473</v>
      </c>
      <c r="V70" s="103">
        <f t="shared" si="29"/>
        <v>1.0000000000000002E-4</v>
      </c>
    </row>
    <row r="71" spans="1:22" ht="12.75" customHeight="1" x14ac:dyDescent="0.3">
      <c r="A71" s="38" t="s">
        <v>138</v>
      </c>
      <c r="B71" s="50"/>
      <c r="C71" s="102">
        <f>'Catering MMC'!C71+'Catering BBC'!C71</f>
        <v>0</v>
      </c>
      <c r="D71" s="103">
        <f t="shared" si="20"/>
        <v>0</v>
      </c>
      <c r="E71" s="102">
        <f>'Catering MMC'!E71+'Catering BBC'!E71</f>
        <v>0</v>
      </c>
      <c r="F71" s="103">
        <f t="shared" si="21"/>
        <v>0</v>
      </c>
      <c r="G71" s="102">
        <f>'Catering MMC'!G71+'Catering BBC'!G71</f>
        <v>0</v>
      </c>
      <c r="H71" s="103">
        <f t="shared" si="22"/>
        <v>0</v>
      </c>
      <c r="I71" s="102">
        <f>'Catering MMC'!I71+'Catering BBC'!I71</f>
        <v>0</v>
      </c>
      <c r="J71" s="103">
        <f t="shared" si="23"/>
        <v>0</v>
      </c>
      <c r="K71" s="102">
        <f>'Catering MMC'!K71+'Catering BBC'!K71</f>
        <v>0</v>
      </c>
      <c r="L71" s="103">
        <f t="shared" si="24"/>
        <v>0</v>
      </c>
      <c r="M71" s="102">
        <f>'Catering MMC'!M71+'Catering BBC'!M71</f>
        <v>0</v>
      </c>
      <c r="N71" s="103">
        <f t="shared" si="25"/>
        <v>0</v>
      </c>
      <c r="O71" s="102">
        <f>'Catering MMC'!O71+'Catering BBC'!O71</f>
        <v>0</v>
      </c>
      <c r="P71" s="103">
        <f t="shared" si="26"/>
        <v>0</v>
      </c>
      <c r="Q71" s="102">
        <f>'Catering MMC'!Q71+'Catering BBC'!Q71</f>
        <v>0</v>
      </c>
      <c r="R71" s="103">
        <f t="shared" si="27"/>
        <v>0</v>
      </c>
      <c r="S71" s="102">
        <f>'Catering MMC'!S71+'Catering BBC'!S71</f>
        <v>0</v>
      </c>
      <c r="T71" s="103">
        <f t="shared" si="28"/>
        <v>0</v>
      </c>
      <c r="U71" s="102">
        <f>'Catering MMC'!U71+'Catering BBC'!U71</f>
        <v>0</v>
      </c>
      <c r="V71" s="103">
        <f t="shared" si="29"/>
        <v>0</v>
      </c>
    </row>
    <row r="72" spans="1:22" ht="12.75" customHeight="1" x14ac:dyDescent="0.3">
      <c r="A72" s="38" t="s">
        <v>154</v>
      </c>
      <c r="B72" s="50"/>
      <c r="C72" s="102">
        <f>'Catering MMC'!C72+'Catering BBC'!C72</f>
        <v>0</v>
      </c>
      <c r="D72" s="103">
        <f t="shared" si="20"/>
        <v>0</v>
      </c>
      <c r="E72" s="102">
        <f>'Catering MMC'!E72+'Catering BBC'!E72</f>
        <v>0</v>
      </c>
      <c r="F72" s="103">
        <f t="shared" si="21"/>
        <v>0</v>
      </c>
      <c r="G72" s="102">
        <f>'Catering MMC'!G72+'Catering BBC'!G72</f>
        <v>0</v>
      </c>
      <c r="H72" s="103">
        <f t="shared" si="22"/>
        <v>0</v>
      </c>
      <c r="I72" s="102">
        <f>'Catering MMC'!I72+'Catering BBC'!I72</f>
        <v>0</v>
      </c>
      <c r="J72" s="103">
        <f t="shared" si="23"/>
        <v>0</v>
      </c>
      <c r="K72" s="102">
        <f>'Catering MMC'!K72+'Catering BBC'!K72</f>
        <v>0</v>
      </c>
      <c r="L72" s="103">
        <f t="shared" si="24"/>
        <v>0</v>
      </c>
      <c r="M72" s="102">
        <f>'Catering MMC'!M72+'Catering BBC'!M72</f>
        <v>0</v>
      </c>
      <c r="N72" s="103">
        <f t="shared" si="25"/>
        <v>0</v>
      </c>
      <c r="O72" s="102">
        <f>'Catering MMC'!O72+'Catering BBC'!O72</f>
        <v>0</v>
      </c>
      <c r="P72" s="103">
        <f t="shared" si="26"/>
        <v>0</v>
      </c>
      <c r="Q72" s="102">
        <f>'Catering MMC'!Q72+'Catering BBC'!Q72</f>
        <v>0</v>
      </c>
      <c r="R72" s="103">
        <f t="shared" si="27"/>
        <v>0</v>
      </c>
      <c r="S72" s="102">
        <f>'Catering MMC'!S72+'Catering BBC'!S72</f>
        <v>0</v>
      </c>
      <c r="T72" s="103">
        <f t="shared" si="28"/>
        <v>0</v>
      </c>
      <c r="U72" s="102">
        <f>'Catering MMC'!U72+'Catering BBC'!U72</f>
        <v>0</v>
      </c>
      <c r="V72" s="103">
        <f t="shared" si="29"/>
        <v>0</v>
      </c>
    </row>
    <row r="73" spans="1:22" ht="12.75" customHeight="1" x14ac:dyDescent="0.3">
      <c r="A73" s="38" t="s">
        <v>145</v>
      </c>
      <c r="B73" s="50"/>
      <c r="C73" s="102">
        <f>'Catering MMC'!C73+'Catering BBC'!C73</f>
        <v>0</v>
      </c>
      <c r="D73" s="103">
        <f t="shared" si="20"/>
        <v>0</v>
      </c>
      <c r="E73" s="102">
        <f>'Catering MMC'!E73+'Catering BBC'!E73</f>
        <v>0</v>
      </c>
      <c r="F73" s="103">
        <f t="shared" si="21"/>
        <v>0</v>
      </c>
      <c r="G73" s="102">
        <f>'Catering MMC'!G73+'Catering BBC'!G73</f>
        <v>0</v>
      </c>
      <c r="H73" s="103">
        <f t="shared" si="22"/>
        <v>0</v>
      </c>
      <c r="I73" s="102">
        <f>'Catering MMC'!I73+'Catering BBC'!I73</f>
        <v>0</v>
      </c>
      <c r="J73" s="103">
        <f t="shared" si="23"/>
        <v>0</v>
      </c>
      <c r="K73" s="102">
        <f>'Catering MMC'!K73+'Catering BBC'!K73</f>
        <v>0</v>
      </c>
      <c r="L73" s="103">
        <f t="shared" si="24"/>
        <v>0</v>
      </c>
      <c r="M73" s="102">
        <f>'Catering MMC'!M73+'Catering BBC'!M73</f>
        <v>0</v>
      </c>
      <c r="N73" s="103">
        <f t="shared" si="25"/>
        <v>0</v>
      </c>
      <c r="O73" s="102">
        <f>'Catering MMC'!O73+'Catering BBC'!O73</f>
        <v>0</v>
      </c>
      <c r="P73" s="103">
        <f t="shared" si="26"/>
        <v>0</v>
      </c>
      <c r="Q73" s="102">
        <f>'Catering MMC'!Q73+'Catering BBC'!Q73</f>
        <v>0</v>
      </c>
      <c r="R73" s="103">
        <f t="shared" si="27"/>
        <v>0</v>
      </c>
      <c r="S73" s="102">
        <f>'Catering MMC'!S73+'Catering BBC'!S73</f>
        <v>0</v>
      </c>
      <c r="T73" s="103">
        <f t="shared" si="28"/>
        <v>0</v>
      </c>
      <c r="U73" s="102">
        <f>'Catering MMC'!U73+'Catering BBC'!U73</f>
        <v>0</v>
      </c>
      <c r="V73" s="103">
        <f t="shared" si="29"/>
        <v>0</v>
      </c>
    </row>
    <row r="74" spans="1:22" ht="12.75" customHeight="1" x14ac:dyDescent="0.3">
      <c r="A74" s="38" t="s">
        <v>134</v>
      </c>
      <c r="B74" s="50"/>
      <c r="C74" s="102">
        <f>'Catering MMC'!C74+'Catering BBC'!C74</f>
        <v>0</v>
      </c>
      <c r="D74" s="103">
        <f t="shared" si="20"/>
        <v>0</v>
      </c>
      <c r="E74" s="102">
        <f>'Catering MMC'!E74+'Catering BBC'!E74</f>
        <v>0</v>
      </c>
      <c r="F74" s="103">
        <f t="shared" si="21"/>
        <v>0</v>
      </c>
      <c r="G74" s="102">
        <f>'Catering MMC'!G74+'Catering BBC'!G74</f>
        <v>0</v>
      </c>
      <c r="H74" s="103">
        <f t="shared" si="22"/>
        <v>0</v>
      </c>
      <c r="I74" s="102">
        <f>'Catering MMC'!I74+'Catering BBC'!I74</f>
        <v>0</v>
      </c>
      <c r="J74" s="103">
        <f t="shared" si="23"/>
        <v>0</v>
      </c>
      <c r="K74" s="102">
        <f>'Catering MMC'!K74+'Catering BBC'!K74</f>
        <v>0</v>
      </c>
      <c r="L74" s="103">
        <f t="shared" si="24"/>
        <v>0</v>
      </c>
      <c r="M74" s="102">
        <f>'Catering MMC'!M74+'Catering BBC'!M74</f>
        <v>0</v>
      </c>
      <c r="N74" s="103">
        <f t="shared" si="25"/>
        <v>0</v>
      </c>
      <c r="O74" s="102">
        <f>'Catering MMC'!O74+'Catering BBC'!O74</f>
        <v>0</v>
      </c>
      <c r="P74" s="103">
        <f t="shared" si="26"/>
        <v>0</v>
      </c>
      <c r="Q74" s="102">
        <f>'Catering MMC'!Q74+'Catering BBC'!Q74</f>
        <v>0</v>
      </c>
      <c r="R74" s="103">
        <f t="shared" si="27"/>
        <v>0</v>
      </c>
      <c r="S74" s="102">
        <f>'Catering MMC'!S74+'Catering BBC'!S74</f>
        <v>0</v>
      </c>
      <c r="T74" s="103">
        <f t="shared" si="28"/>
        <v>0</v>
      </c>
      <c r="U74" s="102">
        <f>'Catering MMC'!U74+'Catering BBC'!U74</f>
        <v>0</v>
      </c>
      <c r="V74" s="103">
        <f t="shared" si="29"/>
        <v>0</v>
      </c>
    </row>
    <row r="75" spans="1:22" ht="12.75" customHeight="1" x14ac:dyDescent="0.3">
      <c r="A75" s="38" t="s">
        <v>151</v>
      </c>
      <c r="B75" s="50"/>
      <c r="C75" s="102">
        <f>'Catering MMC'!C75+'Catering BBC'!C75</f>
        <v>8560.2749999999996</v>
      </c>
      <c r="D75" s="103">
        <f t="shared" si="20"/>
        <v>7.4999999999999997E-3</v>
      </c>
      <c r="E75" s="102">
        <f>'Catering MMC'!E75+'Catering BBC'!E75</f>
        <v>8731.4804999999997</v>
      </c>
      <c r="F75" s="103">
        <f t="shared" si="21"/>
        <v>7.5000000000000006E-3</v>
      </c>
      <c r="G75" s="102">
        <f>'Catering MMC'!G75+'Catering BBC'!G75</f>
        <v>8906.1101099999996</v>
      </c>
      <c r="H75" s="103">
        <f t="shared" si="22"/>
        <v>7.4999999999999997E-3</v>
      </c>
      <c r="I75" s="102">
        <f>'Catering MMC'!I75+'Catering BBC'!I75</f>
        <v>9084.2323122000016</v>
      </c>
      <c r="J75" s="103">
        <f t="shared" si="23"/>
        <v>7.4999999999999997E-3</v>
      </c>
      <c r="K75" s="102">
        <f>'Catering MMC'!K75+'Catering BBC'!K75</f>
        <v>9265.9169584440006</v>
      </c>
      <c r="L75" s="103">
        <f t="shared" si="24"/>
        <v>7.4999999999999989E-3</v>
      </c>
      <c r="M75" s="102">
        <f>'Catering MMC'!M75+'Catering BBC'!M75</f>
        <v>9451.2352976128786</v>
      </c>
      <c r="N75" s="103">
        <f t="shared" si="25"/>
        <v>7.4999999999999989E-3</v>
      </c>
      <c r="O75" s="102">
        <f>'Catering MMC'!O75+'Catering BBC'!O75</f>
        <v>9640.2600035651376</v>
      </c>
      <c r="P75" s="103">
        <f t="shared" si="26"/>
        <v>7.4999999999999997E-3</v>
      </c>
      <c r="Q75" s="102">
        <f>'Catering MMC'!Q75+'Catering BBC'!Q75</f>
        <v>9833.0652036364409</v>
      </c>
      <c r="R75" s="103">
        <f t="shared" si="27"/>
        <v>7.5000000000000006E-3</v>
      </c>
      <c r="S75" s="102">
        <f>'Catering MMC'!S75+'Catering BBC'!S75</f>
        <v>10029.726507709169</v>
      </c>
      <c r="T75" s="103">
        <f t="shared" si="28"/>
        <v>7.4999999999999989E-3</v>
      </c>
      <c r="U75" s="102">
        <f>'Catering MMC'!U75+'Catering BBC'!U75</f>
        <v>10230.321037863352</v>
      </c>
      <c r="V75" s="103">
        <f t="shared" si="29"/>
        <v>7.4999999999999989E-3</v>
      </c>
    </row>
    <row r="76" spans="1:22" ht="12.75" customHeight="1" x14ac:dyDescent="0.3">
      <c r="A76" s="38" t="s">
        <v>137</v>
      </c>
      <c r="B76" s="50"/>
      <c r="C76" s="102">
        <f>'Catering MMC'!C76+'Catering BBC'!C76</f>
        <v>456.548</v>
      </c>
      <c r="D76" s="103">
        <f t="shared" si="20"/>
        <v>4.0000000000000002E-4</v>
      </c>
      <c r="E76" s="102">
        <f>'Catering MMC'!E76+'Catering BBC'!E76</f>
        <v>465.67895999999996</v>
      </c>
      <c r="F76" s="103">
        <f t="shared" si="21"/>
        <v>4.0000000000000002E-4</v>
      </c>
      <c r="G76" s="102">
        <f>'Catering MMC'!G76+'Catering BBC'!G76</f>
        <v>474.99253920000007</v>
      </c>
      <c r="H76" s="103">
        <f t="shared" si="22"/>
        <v>4.0000000000000007E-4</v>
      </c>
      <c r="I76" s="102">
        <f>'Catering MMC'!I76+'Catering BBC'!I76</f>
        <v>484.49238998400011</v>
      </c>
      <c r="J76" s="103">
        <f t="shared" si="23"/>
        <v>4.0000000000000002E-4</v>
      </c>
      <c r="K76" s="102">
        <f>'Catering MMC'!K76+'Catering BBC'!K76</f>
        <v>494.18223778368014</v>
      </c>
      <c r="L76" s="103">
        <f t="shared" si="24"/>
        <v>4.0000000000000002E-4</v>
      </c>
      <c r="M76" s="102">
        <f>'Catering MMC'!M76+'Catering BBC'!M76</f>
        <v>504.06588253935371</v>
      </c>
      <c r="N76" s="103">
        <f t="shared" si="25"/>
        <v>4.0000000000000007E-4</v>
      </c>
      <c r="O76" s="102">
        <f>'Catering MMC'!O76+'Catering BBC'!O76</f>
        <v>514.14720019014067</v>
      </c>
      <c r="P76" s="103">
        <f t="shared" si="26"/>
        <v>3.9999999999999996E-4</v>
      </c>
      <c r="Q76" s="102">
        <f>'Catering MMC'!Q76+'Catering BBC'!Q76</f>
        <v>524.43014419394353</v>
      </c>
      <c r="R76" s="103">
        <f t="shared" si="27"/>
        <v>4.0000000000000002E-4</v>
      </c>
      <c r="S76" s="102">
        <f>'Catering MMC'!S76+'Catering BBC'!S76</f>
        <v>534.91874707782233</v>
      </c>
      <c r="T76" s="103">
        <f t="shared" si="28"/>
        <v>3.9999999999999996E-4</v>
      </c>
      <c r="U76" s="102">
        <f>'Catering MMC'!U76+'Catering BBC'!U76</f>
        <v>545.61712201937894</v>
      </c>
      <c r="V76" s="103">
        <f t="shared" si="29"/>
        <v>4.0000000000000007E-4</v>
      </c>
    </row>
    <row r="77" spans="1:22" ht="12.75" customHeight="1" x14ac:dyDescent="0.3">
      <c r="A77" s="38" t="s">
        <v>136</v>
      </c>
      <c r="B77" s="50"/>
      <c r="C77" s="102">
        <f>'Catering MMC'!C77+'Catering BBC'!C77</f>
        <v>1483.7809999999999</v>
      </c>
      <c r="D77" s="103">
        <f t="shared" si="20"/>
        <v>1.2999999999999999E-3</v>
      </c>
      <c r="E77" s="102">
        <f>'Catering MMC'!E77+'Catering BBC'!E77</f>
        <v>1513.4566199999999</v>
      </c>
      <c r="F77" s="103">
        <f t="shared" si="21"/>
        <v>1.2999999999999999E-3</v>
      </c>
      <c r="G77" s="102">
        <f>'Catering MMC'!G77+'Catering BBC'!G77</f>
        <v>1543.7257523999999</v>
      </c>
      <c r="H77" s="103">
        <f t="shared" si="22"/>
        <v>1.2999999999999999E-3</v>
      </c>
      <c r="I77" s="102">
        <f>'Catering MMC'!I77+'Catering BBC'!I77</f>
        <v>1574.6002674480003</v>
      </c>
      <c r="J77" s="103">
        <f t="shared" si="23"/>
        <v>1.2999999999999999E-3</v>
      </c>
      <c r="K77" s="102">
        <f>'Catering MMC'!K77+'Catering BBC'!K77</f>
        <v>1606.0922727969601</v>
      </c>
      <c r="L77" s="103">
        <f t="shared" si="24"/>
        <v>1.2999999999999997E-3</v>
      </c>
      <c r="M77" s="102">
        <f>'Catering MMC'!M77+'Catering BBC'!M77</f>
        <v>1638.214118252899</v>
      </c>
      <c r="N77" s="103">
        <f t="shared" si="25"/>
        <v>1.2999999999999997E-3</v>
      </c>
      <c r="O77" s="102">
        <f>'Catering MMC'!O77+'Catering BBC'!O77</f>
        <v>1670.9784006179568</v>
      </c>
      <c r="P77" s="103">
        <f t="shared" si="26"/>
        <v>1.2999999999999997E-3</v>
      </c>
      <c r="Q77" s="102">
        <f>'Catering MMC'!Q77+'Catering BBC'!Q77</f>
        <v>1704.3979686303164</v>
      </c>
      <c r="R77" s="103">
        <f t="shared" si="27"/>
        <v>1.2999999999999999E-3</v>
      </c>
      <c r="S77" s="102">
        <f>'Catering MMC'!S77+'Catering BBC'!S77</f>
        <v>1738.4859280029227</v>
      </c>
      <c r="T77" s="103">
        <f t="shared" si="28"/>
        <v>1.2999999999999999E-3</v>
      </c>
      <c r="U77" s="102">
        <f>'Catering MMC'!U77+'Catering BBC'!U77</f>
        <v>1773.2556465629812</v>
      </c>
      <c r="V77" s="103">
        <f t="shared" si="29"/>
        <v>1.2999999999999999E-3</v>
      </c>
    </row>
    <row r="78" spans="1:22" ht="12.75" customHeight="1" x14ac:dyDescent="0.3">
      <c r="A78" s="38" t="s">
        <v>135</v>
      </c>
      <c r="B78" s="50"/>
      <c r="C78" s="102">
        <f>'Catering MMC'!C78+'Catering BBC'!C78</f>
        <v>22827.4</v>
      </c>
      <c r="D78" s="103">
        <f t="shared" si="20"/>
        <v>0.02</v>
      </c>
      <c r="E78" s="102">
        <f>'Catering MMC'!E78+'Catering BBC'!E78</f>
        <v>23283.948000000004</v>
      </c>
      <c r="F78" s="103">
        <f t="shared" si="21"/>
        <v>2.0000000000000004E-2</v>
      </c>
      <c r="G78" s="102">
        <f>'Catering MMC'!G78+'Catering BBC'!G78</f>
        <v>23749.626960000001</v>
      </c>
      <c r="H78" s="103">
        <f t="shared" si="22"/>
        <v>0.02</v>
      </c>
      <c r="I78" s="102">
        <f>'Catering MMC'!I78+'Catering BBC'!I78</f>
        <v>24224.619499200006</v>
      </c>
      <c r="J78" s="103">
        <f t="shared" si="23"/>
        <v>0.02</v>
      </c>
      <c r="K78" s="102">
        <f>'Catering MMC'!K78+'Catering BBC'!K78</f>
        <v>24709.111889184005</v>
      </c>
      <c r="L78" s="103">
        <f t="shared" si="24"/>
        <v>0.02</v>
      </c>
      <c r="M78" s="102">
        <f>'Catering MMC'!M78+'Catering BBC'!M78</f>
        <v>25203.294126967681</v>
      </c>
      <c r="N78" s="103">
        <f t="shared" si="25"/>
        <v>0.02</v>
      </c>
      <c r="O78" s="102">
        <f>'Catering MMC'!O78+'Catering BBC'!O78</f>
        <v>25707.360009507036</v>
      </c>
      <c r="P78" s="103">
        <f t="shared" si="26"/>
        <v>0.02</v>
      </c>
      <c r="Q78" s="102">
        <f>'Catering MMC'!Q78+'Catering BBC'!Q78</f>
        <v>26221.507209697178</v>
      </c>
      <c r="R78" s="103">
        <f t="shared" si="27"/>
        <v>2.0000000000000004E-2</v>
      </c>
      <c r="S78" s="102">
        <f>'Catering MMC'!S78+'Catering BBC'!S78</f>
        <v>26745.937353891124</v>
      </c>
      <c r="T78" s="103">
        <f t="shared" si="28"/>
        <v>2.0000000000000004E-2</v>
      </c>
      <c r="U78" s="102">
        <f>'Catering MMC'!U78+'Catering BBC'!U78</f>
        <v>27280.856100968944</v>
      </c>
      <c r="V78" s="103">
        <f t="shared" si="29"/>
        <v>0.02</v>
      </c>
    </row>
    <row r="79" spans="1:22" ht="12.75" customHeight="1" x14ac:dyDescent="0.3">
      <c r="A79" s="38" t="s">
        <v>100</v>
      </c>
      <c r="B79" s="50"/>
      <c r="C79" s="102">
        <f>'Catering MMC'!C79+'Catering BBC'!C79</f>
        <v>0</v>
      </c>
      <c r="D79" s="103">
        <f t="shared" si="20"/>
        <v>0</v>
      </c>
      <c r="E79" s="102">
        <f>'Catering MMC'!E79+'Catering BBC'!E79</f>
        <v>0</v>
      </c>
      <c r="F79" s="103">
        <f t="shared" si="21"/>
        <v>0</v>
      </c>
      <c r="G79" s="102">
        <f>'Catering MMC'!G79+'Catering BBC'!G79</f>
        <v>0</v>
      </c>
      <c r="H79" s="103">
        <f t="shared" si="22"/>
        <v>0</v>
      </c>
      <c r="I79" s="102">
        <f>'Catering MMC'!I79+'Catering BBC'!I79</f>
        <v>0</v>
      </c>
      <c r="J79" s="103">
        <f t="shared" si="23"/>
        <v>0</v>
      </c>
      <c r="K79" s="102">
        <f>'Catering MMC'!K79+'Catering BBC'!K79</f>
        <v>0</v>
      </c>
      <c r="L79" s="103">
        <f t="shared" si="24"/>
        <v>0</v>
      </c>
      <c r="M79" s="102">
        <f>'Catering MMC'!M79+'Catering BBC'!M79</f>
        <v>0</v>
      </c>
      <c r="N79" s="103">
        <f t="shared" si="25"/>
        <v>0</v>
      </c>
      <c r="O79" s="102">
        <f>'Catering MMC'!O79+'Catering BBC'!O79</f>
        <v>0</v>
      </c>
      <c r="P79" s="103">
        <f t="shared" si="26"/>
        <v>0</v>
      </c>
      <c r="Q79" s="102">
        <f>'Catering MMC'!Q79+'Catering BBC'!Q79</f>
        <v>0</v>
      </c>
      <c r="R79" s="103">
        <f t="shared" si="27"/>
        <v>0</v>
      </c>
      <c r="S79" s="102">
        <f>'Catering MMC'!S79+'Catering BBC'!S79</f>
        <v>0</v>
      </c>
      <c r="T79" s="103">
        <f t="shared" si="28"/>
        <v>0</v>
      </c>
      <c r="U79" s="102">
        <f>'Catering MMC'!U79+'Catering BBC'!U79</f>
        <v>0</v>
      </c>
      <c r="V79" s="103">
        <f t="shared" si="29"/>
        <v>0</v>
      </c>
    </row>
    <row r="80" spans="1:22" ht="12.75" customHeight="1" x14ac:dyDescent="0.3">
      <c r="A80" s="38" t="s">
        <v>101</v>
      </c>
      <c r="B80" s="50"/>
      <c r="C80" s="102">
        <f>'Catering MMC'!C80+'Catering BBC'!C80</f>
        <v>0</v>
      </c>
      <c r="D80" s="103">
        <f t="shared" si="20"/>
        <v>0</v>
      </c>
      <c r="E80" s="102">
        <f>'Catering MMC'!E80+'Catering BBC'!E80</f>
        <v>0</v>
      </c>
      <c r="F80" s="103">
        <f t="shared" si="21"/>
        <v>0</v>
      </c>
      <c r="G80" s="102">
        <f>'Catering MMC'!G80+'Catering BBC'!G80</f>
        <v>0</v>
      </c>
      <c r="H80" s="103">
        <f t="shared" si="22"/>
        <v>0</v>
      </c>
      <c r="I80" s="102">
        <f>'Catering MMC'!I80+'Catering BBC'!I80</f>
        <v>0</v>
      </c>
      <c r="J80" s="103">
        <f t="shared" si="23"/>
        <v>0</v>
      </c>
      <c r="K80" s="102">
        <f>'Catering MMC'!K80+'Catering BBC'!K80</f>
        <v>0</v>
      </c>
      <c r="L80" s="103">
        <f t="shared" si="24"/>
        <v>0</v>
      </c>
      <c r="M80" s="102">
        <f>'Catering MMC'!M80+'Catering BBC'!M80</f>
        <v>0</v>
      </c>
      <c r="N80" s="103">
        <f t="shared" si="25"/>
        <v>0</v>
      </c>
      <c r="O80" s="102">
        <f>'Catering MMC'!O80+'Catering BBC'!O80</f>
        <v>0</v>
      </c>
      <c r="P80" s="103">
        <f t="shared" si="26"/>
        <v>0</v>
      </c>
      <c r="Q80" s="102">
        <f>'Catering MMC'!Q80+'Catering BBC'!Q80</f>
        <v>0</v>
      </c>
      <c r="R80" s="103">
        <f t="shared" si="27"/>
        <v>0</v>
      </c>
      <c r="S80" s="102">
        <f>'Catering MMC'!S80+'Catering BBC'!S80</f>
        <v>0</v>
      </c>
      <c r="T80" s="103">
        <f t="shared" si="28"/>
        <v>0</v>
      </c>
      <c r="U80" s="102">
        <f>'Catering MMC'!U80+'Catering BBC'!U80</f>
        <v>0</v>
      </c>
      <c r="V80" s="103">
        <f t="shared" si="29"/>
        <v>0</v>
      </c>
    </row>
    <row r="81" spans="1:22" ht="12.75" customHeight="1" x14ac:dyDescent="0.3">
      <c r="A81" s="38" t="s">
        <v>139</v>
      </c>
      <c r="B81" s="50"/>
      <c r="C81" s="102">
        <f>'Catering MMC'!C81+'Catering BBC'!C81</f>
        <v>0</v>
      </c>
      <c r="D81" s="103">
        <f t="shared" si="20"/>
        <v>0</v>
      </c>
      <c r="E81" s="102">
        <f>'Catering MMC'!E81+'Catering BBC'!E81</f>
        <v>0</v>
      </c>
      <c r="F81" s="103">
        <f t="shared" si="21"/>
        <v>0</v>
      </c>
      <c r="G81" s="102">
        <f>'Catering MMC'!G81+'Catering BBC'!G81</f>
        <v>0</v>
      </c>
      <c r="H81" s="103">
        <f t="shared" si="22"/>
        <v>0</v>
      </c>
      <c r="I81" s="102">
        <f>'Catering MMC'!I81+'Catering BBC'!I81</f>
        <v>0</v>
      </c>
      <c r="J81" s="103">
        <f t="shared" si="23"/>
        <v>0</v>
      </c>
      <c r="K81" s="102">
        <f>'Catering MMC'!K81+'Catering BBC'!K81</f>
        <v>0</v>
      </c>
      <c r="L81" s="103">
        <f t="shared" si="24"/>
        <v>0</v>
      </c>
      <c r="M81" s="102">
        <f>'Catering MMC'!M81+'Catering BBC'!M81</f>
        <v>0</v>
      </c>
      <c r="N81" s="103">
        <f t="shared" si="25"/>
        <v>0</v>
      </c>
      <c r="O81" s="102">
        <f>'Catering MMC'!O81+'Catering BBC'!O81</f>
        <v>0</v>
      </c>
      <c r="P81" s="103">
        <f t="shared" si="26"/>
        <v>0</v>
      </c>
      <c r="Q81" s="102">
        <f>'Catering MMC'!Q81+'Catering BBC'!Q81</f>
        <v>0</v>
      </c>
      <c r="R81" s="103">
        <f t="shared" si="27"/>
        <v>0</v>
      </c>
      <c r="S81" s="102">
        <f>'Catering MMC'!S81+'Catering BBC'!S81</f>
        <v>0</v>
      </c>
      <c r="T81" s="103">
        <f t="shared" si="28"/>
        <v>0</v>
      </c>
      <c r="U81" s="102">
        <f>'Catering MMC'!U81+'Catering BBC'!U81</f>
        <v>0</v>
      </c>
      <c r="V81" s="103">
        <f t="shared" si="29"/>
        <v>0</v>
      </c>
    </row>
    <row r="82" spans="1:22" ht="12.75" customHeight="1" x14ac:dyDescent="0.3">
      <c r="A82" s="38" t="s">
        <v>155</v>
      </c>
      <c r="B82" s="50"/>
      <c r="C82" s="102">
        <f>'Catering MMC'!C82+'Catering BBC'!C82</f>
        <v>0</v>
      </c>
      <c r="D82" s="103">
        <f t="shared" si="20"/>
        <v>0</v>
      </c>
      <c r="E82" s="102">
        <f>'Catering MMC'!E82+'Catering BBC'!E82</f>
        <v>0</v>
      </c>
      <c r="F82" s="103">
        <f t="shared" si="21"/>
        <v>0</v>
      </c>
      <c r="G82" s="102">
        <f>'Catering MMC'!G82+'Catering BBC'!G82</f>
        <v>0</v>
      </c>
      <c r="H82" s="103">
        <f t="shared" si="22"/>
        <v>0</v>
      </c>
      <c r="I82" s="102">
        <f>'Catering MMC'!I82+'Catering BBC'!I82</f>
        <v>0</v>
      </c>
      <c r="J82" s="103">
        <f t="shared" si="23"/>
        <v>0</v>
      </c>
      <c r="K82" s="102">
        <f>'Catering MMC'!K82+'Catering BBC'!K82</f>
        <v>0</v>
      </c>
      <c r="L82" s="103">
        <f t="shared" si="24"/>
        <v>0</v>
      </c>
      <c r="M82" s="102">
        <f>'Catering MMC'!M82+'Catering BBC'!M82</f>
        <v>0</v>
      </c>
      <c r="N82" s="103">
        <f t="shared" si="25"/>
        <v>0</v>
      </c>
      <c r="O82" s="102">
        <f>'Catering MMC'!O82+'Catering BBC'!O82</f>
        <v>0</v>
      </c>
      <c r="P82" s="103">
        <f t="shared" si="26"/>
        <v>0</v>
      </c>
      <c r="Q82" s="102">
        <f>'Catering MMC'!Q82+'Catering BBC'!Q82</f>
        <v>0</v>
      </c>
      <c r="R82" s="103">
        <f t="shared" si="27"/>
        <v>0</v>
      </c>
      <c r="S82" s="102">
        <f>'Catering MMC'!S82+'Catering BBC'!S82</f>
        <v>0</v>
      </c>
      <c r="T82" s="103">
        <f t="shared" si="28"/>
        <v>0</v>
      </c>
      <c r="U82" s="102">
        <f>'Catering MMC'!U82+'Catering BBC'!U82</f>
        <v>0</v>
      </c>
      <c r="V82" s="103">
        <f t="shared" si="29"/>
        <v>0</v>
      </c>
    </row>
    <row r="83" spans="1:22" ht="12.75" customHeight="1" x14ac:dyDescent="0.3">
      <c r="A83" s="38" t="s">
        <v>77</v>
      </c>
      <c r="B83" s="50"/>
      <c r="C83" s="102">
        <f>'Catering MMC'!C83+'Catering BBC'!C83</f>
        <v>0</v>
      </c>
      <c r="D83" s="103">
        <f t="shared" si="20"/>
        <v>0</v>
      </c>
      <c r="E83" s="102">
        <f>'Catering MMC'!E83+'Catering BBC'!E83</f>
        <v>0</v>
      </c>
      <c r="F83" s="103">
        <f t="shared" si="21"/>
        <v>0</v>
      </c>
      <c r="G83" s="102">
        <f>'Catering MMC'!G83+'Catering BBC'!G83</f>
        <v>0</v>
      </c>
      <c r="H83" s="103">
        <f t="shared" si="22"/>
        <v>0</v>
      </c>
      <c r="I83" s="102">
        <f>'Catering MMC'!I83+'Catering BBC'!I83</f>
        <v>0</v>
      </c>
      <c r="J83" s="103">
        <f t="shared" si="23"/>
        <v>0</v>
      </c>
      <c r="K83" s="102">
        <f>'Catering MMC'!K83+'Catering BBC'!K83</f>
        <v>0</v>
      </c>
      <c r="L83" s="103">
        <f t="shared" si="24"/>
        <v>0</v>
      </c>
      <c r="M83" s="102">
        <f>'Catering MMC'!M83+'Catering BBC'!M83</f>
        <v>0</v>
      </c>
      <c r="N83" s="103">
        <f t="shared" si="25"/>
        <v>0</v>
      </c>
      <c r="O83" s="102">
        <f>'Catering MMC'!O83+'Catering BBC'!O83</f>
        <v>0</v>
      </c>
      <c r="P83" s="103">
        <f t="shared" si="26"/>
        <v>0</v>
      </c>
      <c r="Q83" s="102">
        <f>'Catering MMC'!Q83+'Catering BBC'!Q83</f>
        <v>0</v>
      </c>
      <c r="R83" s="103">
        <f t="shared" si="27"/>
        <v>0</v>
      </c>
      <c r="S83" s="102">
        <f>'Catering MMC'!S83+'Catering BBC'!S83</f>
        <v>0</v>
      </c>
      <c r="T83" s="103">
        <f t="shared" si="28"/>
        <v>0</v>
      </c>
      <c r="U83" s="102">
        <f>'Catering MMC'!U83+'Catering BBC'!U83</f>
        <v>0</v>
      </c>
      <c r="V83" s="103">
        <f t="shared" si="29"/>
        <v>0</v>
      </c>
    </row>
    <row r="84" spans="1:22" ht="12.75" customHeight="1" x14ac:dyDescent="0.3">
      <c r="A84" s="38" t="s">
        <v>98</v>
      </c>
      <c r="B84" s="50"/>
      <c r="C84" s="102">
        <f>'Catering MMC'!C84+'Catering BBC'!C84</f>
        <v>0</v>
      </c>
      <c r="D84" s="103">
        <f t="shared" ref="D84:D105" si="30">IFERROR(C84/C$28,0)</f>
        <v>0</v>
      </c>
      <c r="E84" s="102">
        <f>'Catering MMC'!E84+'Catering BBC'!E84</f>
        <v>0</v>
      </c>
      <c r="F84" s="103">
        <f t="shared" ref="F84:F105" si="31">IFERROR(E84/E$28,0)</f>
        <v>0</v>
      </c>
      <c r="G84" s="102">
        <f>'Catering MMC'!G84+'Catering BBC'!G84</f>
        <v>0</v>
      </c>
      <c r="H84" s="103">
        <f t="shared" ref="H84:H105" si="32">IFERROR(G84/G$28,0)</f>
        <v>0</v>
      </c>
      <c r="I84" s="102">
        <f>'Catering MMC'!I84+'Catering BBC'!I84</f>
        <v>0</v>
      </c>
      <c r="J84" s="103">
        <f t="shared" ref="J84:J105" si="33">IFERROR(I84/I$28,0)</f>
        <v>0</v>
      </c>
      <c r="K84" s="102">
        <f>'Catering MMC'!K84+'Catering BBC'!K84</f>
        <v>0</v>
      </c>
      <c r="L84" s="103">
        <f t="shared" ref="L84:L105" si="34">IFERROR(K84/K$28,0)</f>
        <v>0</v>
      </c>
      <c r="M84" s="102">
        <f>'Catering MMC'!M84+'Catering BBC'!M84</f>
        <v>0</v>
      </c>
      <c r="N84" s="103">
        <f t="shared" ref="N84:N105" si="35">IFERROR(M84/M$28,0)</f>
        <v>0</v>
      </c>
      <c r="O84" s="102">
        <f>'Catering MMC'!O84+'Catering BBC'!O84</f>
        <v>0</v>
      </c>
      <c r="P84" s="103">
        <f t="shared" ref="P84:P105" si="36">IFERROR(O84/O$28,0)</f>
        <v>0</v>
      </c>
      <c r="Q84" s="102">
        <f>'Catering MMC'!Q84+'Catering BBC'!Q84</f>
        <v>0</v>
      </c>
      <c r="R84" s="103">
        <f t="shared" ref="R84:R105" si="37">IFERROR(Q84/Q$28,0)</f>
        <v>0</v>
      </c>
      <c r="S84" s="102">
        <f>'Catering MMC'!S84+'Catering BBC'!S84</f>
        <v>0</v>
      </c>
      <c r="T84" s="103">
        <f t="shared" ref="T84:T105" si="38">IFERROR(S84/S$28,0)</f>
        <v>0</v>
      </c>
      <c r="U84" s="102">
        <f>'Catering MMC'!U84+'Catering BBC'!U84</f>
        <v>0</v>
      </c>
      <c r="V84" s="103">
        <f t="shared" si="29"/>
        <v>0</v>
      </c>
    </row>
    <row r="85" spans="1:22" ht="12.75" customHeight="1" x14ac:dyDescent="0.3">
      <c r="A85" s="38" t="s">
        <v>79</v>
      </c>
      <c r="B85" s="50"/>
      <c r="C85" s="102">
        <f>'Catering MMC'!C85+'Catering BBC'!C85</f>
        <v>0</v>
      </c>
      <c r="D85" s="103">
        <f t="shared" si="30"/>
        <v>0</v>
      </c>
      <c r="E85" s="102">
        <f>'Catering MMC'!E85+'Catering BBC'!E85</f>
        <v>0</v>
      </c>
      <c r="F85" s="103">
        <f t="shared" si="31"/>
        <v>0</v>
      </c>
      <c r="G85" s="102">
        <f>'Catering MMC'!G85+'Catering BBC'!G85</f>
        <v>0</v>
      </c>
      <c r="H85" s="103">
        <f t="shared" si="32"/>
        <v>0</v>
      </c>
      <c r="I85" s="102">
        <f>'Catering MMC'!I85+'Catering BBC'!I85</f>
        <v>0</v>
      </c>
      <c r="J85" s="103">
        <f t="shared" si="33"/>
        <v>0</v>
      </c>
      <c r="K85" s="102">
        <f>'Catering MMC'!K85+'Catering BBC'!K85</f>
        <v>0</v>
      </c>
      <c r="L85" s="103">
        <f t="shared" si="34"/>
        <v>0</v>
      </c>
      <c r="M85" s="102">
        <f>'Catering MMC'!M85+'Catering BBC'!M85</f>
        <v>0</v>
      </c>
      <c r="N85" s="103">
        <f t="shared" si="35"/>
        <v>0</v>
      </c>
      <c r="O85" s="102">
        <f>'Catering MMC'!O85+'Catering BBC'!O85</f>
        <v>0</v>
      </c>
      <c r="P85" s="103">
        <f t="shared" si="36"/>
        <v>0</v>
      </c>
      <c r="Q85" s="102">
        <f>'Catering MMC'!Q85+'Catering BBC'!Q85</f>
        <v>0</v>
      </c>
      <c r="R85" s="103">
        <f t="shared" si="37"/>
        <v>0</v>
      </c>
      <c r="S85" s="102">
        <f>'Catering MMC'!S85+'Catering BBC'!S85</f>
        <v>0</v>
      </c>
      <c r="T85" s="103">
        <f t="shared" si="38"/>
        <v>0</v>
      </c>
      <c r="U85" s="102">
        <f>'Catering MMC'!U85+'Catering BBC'!U85</f>
        <v>0</v>
      </c>
      <c r="V85" s="103">
        <f t="shared" si="29"/>
        <v>0</v>
      </c>
    </row>
    <row r="86" spans="1:22" ht="12.75" customHeight="1" x14ac:dyDescent="0.3">
      <c r="A86" s="38" t="s">
        <v>15</v>
      </c>
      <c r="B86" s="50"/>
      <c r="C86" s="102">
        <f>'Catering MMC'!C86+'Catering BBC'!C86</f>
        <v>4565.4799999999996</v>
      </c>
      <c r="D86" s="103">
        <f t="shared" si="30"/>
        <v>3.9999999999999992E-3</v>
      </c>
      <c r="E86" s="102">
        <f>'Catering MMC'!E86+'Catering BBC'!E86</f>
        <v>4656.7896000000001</v>
      </c>
      <c r="F86" s="103">
        <f t="shared" si="31"/>
        <v>4.0000000000000001E-3</v>
      </c>
      <c r="G86" s="102">
        <f>'Catering MMC'!G86+'Catering BBC'!G86</f>
        <v>4749.9253920000001</v>
      </c>
      <c r="H86" s="103">
        <f t="shared" si="32"/>
        <v>4.0000000000000001E-3</v>
      </c>
      <c r="I86" s="102">
        <f>'Catering MMC'!I86+'Catering BBC'!I86</f>
        <v>4844.9238998400006</v>
      </c>
      <c r="J86" s="103">
        <f t="shared" si="33"/>
        <v>3.9999999999999992E-3</v>
      </c>
      <c r="K86" s="102">
        <f>'Catering MMC'!K86+'Catering BBC'!K86</f>
        <v>4941.822377836801</v>
      </c>
      <c r="L86" s="103">
        <f t="shared" si="34"/>
        <v>4.0000000000000001E-3</v>
      </c>
      <c r="M86" s="102">
        <f>'Catering MMC'!M86+'Catering BBC'!M86</f>
        <v>5040.658825393537</v>
      </c>
      <c r="N86" s="103">
        <f t="shared" si="35"/>
        <v>4.000000000000001E-3</v>
      </c>
      <c r="O86" s="102">
        <f>'Catering MMC'!O86+'Catering BBC'!O86</f>
        <v>5141.4720019014057</v>
      </c>
      <c r="P86" s="103">
        <f t="shared" si="36"/>
        <v>3.9999999999999992E-3</v>
      </c>
      <c r="Q86" s="102">
        <f>'Catering MMC'!Q86+'Catering BBC'!Q86</f>
        <v>5244.3014419394358</v>
      </c>
      <c r="R86" s="103">
        <f t="shared" si="37"/>
        <v>4.000000000000001E-3</v>
      </c>
      <c r="S86" s="102">
        <f>'Catering MMC'!S86+'Catering BBC'!S86</f>
        <v>5349.1874707782245</v>
      </c>
      <c r="T86" s="103">
        <f t="shared" si="38"/>
        <v>4.0000000000000001E-3</v>
      </c>
      <c r="U86" s="102">
        <f>'Catering MMC'!U86+'Catering BBC'!U86</f>
        <v>5456.1712201937889</v>
      </c>
      <c r="V86" s="103">
        <f t="shared" si="29"/>
        <v>4.0000000000000001E-3</v>
      </c>
    </row>
    <row r="87" spans="1:22" ht="12.75" customHeight="1" x14ac:dyDescent="0.3">
      <c r="A87" s="38" t="s">
        <v>152</v>
      </c>
      <c r="B87" s="50"/>
      <c r="C87" s="102">
        <f>'Catering MMC'!C87+'Catering BBC'!C87</f>
        <v>0</v>
      </c>
      <c r="D87" s="103">
        <f t="shared" si="30"/>
        <v>0</v>
      </c>
      <c r="E87" s="102">
        <f>'Catering MMC'!E87+'Catering BBC'!E87</f>
        <v>0</v>
      </c>
      <c r="F87" s="103">
        <f t="shared" si="31"/>
        <v>0</v>
      </c>
      <c r="G87" s="102">
        <f>'Catering MMC'!G87+'Catering BBC'!G87</f>
        <v>0</v>
      </c>
      <c r="H87" s="103">
        <f t="shared" si="32"/>
        <v>0</v>
      </c>
      <c r="I87" s="102">
        <f>'Catering MMC'!I87+'Catering BBC'!I87</f>
        <v>0</v>
      </c>
      <c r="J87" s="103">
        <f t="shared" si="33"/>
        <v>0</v>
      </c>
      <c r="K87" s="102">
        <f>'Catering MMC'!K87+'Catering BBC'!K87</f>
        <v>0</v>
      </c>
      <c r="L87" s="103">
        <f t="shared" si="34"/>
        <v>0</v>
      </c>
      <c r="M87" s="102">
        <f>'Catering MMC'!M87+'Catering BBC'!M87</f>
        <v>0</v>
      </c>
      <c r="N87" s="103">
        <f t="shared" si="35"/>
        <v>0</v>
      </c>
      <c r="O87" s="102">
        <f>'Catering MMC'!O87+'Catering BBC'!O87</f>
        <v>0</v>
      </c>
      <c r="P87" s="103">
        <f t="shared" si="36"/>
        <v>0</v>
      </c>
      <c r="Q87" s="102">
        <f>'Catering MMC'!Q87+'Catering BBC'!Q87</f>
        <v>0</v>
      </c>
      <c r="R87" s="103">
        <f t="shared" si="37"/>
        <v>0</v>
      </c>
      <c r="S87" s="102">
        <f>'Catering MMC'!S87+'Catering BBC'!S87</f>
        <v>0</v>
      </c>
      <c r="T87" s="103">
        <f t="shared" si="38"/>
        <v>0</v>
      </c>
      <c r="U87" s="102">
        <f>'Catering MMC'!U87+'Catering BBC'!U87</f>
        <v>0</v>
      </c>
      <c r="V87" s="103">
        <f t="shared" si="29"/>
        <v>0</v>
      </c>
    </row>
    <row r="88" spans="1:22" ht="12.75" customHeight="1" x14ac:dyDescent="0.3">
      <c r="A88" s="38" t="s">
        <v>12</v>
      </c>
      <c r="B88" s="50"/>
      <c r="C88" s="102">
        <f>'Catering MMC'!C88+'Catering BBC'!C88</f>
        <v>5820.9870000000001</v>
      </c>
      <c r="D88" s="103">
        <f t="shared" si="30"/>
        <v>5.1000000000000004E-3</v>
      </c>
      <c r="E88" s="102">
        <f>'Catering MMC'!E88+'Catering BBC'!E88</f>
        <v>5937.4067400000004</v>
      </c>
      <c r="F88" s="103">
        <f t="shared" si="31"/>
        <v>5.1000000000000004E-3</v>
      </c>
      <c r="G88" s="102">
        <f>'Catering MMC'!G88+'Catering BBC'!G88</f>
        <v>6056.1548748000005</v>
      </c>
      <c r="H88" s="103">
        <f t="shared" si="32"/>
        <v>5.1000000000000004E-3</v>
      </c>
      <c r="I88" s="102">
        <f>'Catering MMC'!I88+'Catering BBC'!I88</f>
        <v>6177.2779722960013</v>
      </c>
      <c r="J88" s="103">
        <f t="shared" si="33"/>
        <v>5.1000000000000004E-3</v>
      </c>
      <c r="K88" s="102">
        <f>'Catering MMC'!K88+'Catering BBC'!K88</f>
        <v>6300.8235317419212</v>
      </c>
      <c r="L88" s="103">
        <f t="shared" si="34"/>
        <v>5.0999999999999995E-3</v>
      </c>
      <c r="M88" s="102">
        <f>'Catering MMC'!M88+'Catering BBC'!M88</f>
        <v>6426.840002376759</v>
      </c>
      <c r="N88" s="103">
        <f t="shared" si="35"/>
        <v>5.1000000000000004E-3</v>
      </c>
      <c r="O88" s="102">
        <f>'Catering MMC'!O88+'Catering BBC'!O88</f>
        <v>6555.3768024242945</v>
      </c>
      <c r="P88" s="103">
        <f t="shared" si="36"/>
        <v>5.1000000000000004E-3</v>
      </c>
      <c r="Q88" s="102">
        <f>'Catering MMC'!Q88+'Catering BBC'!Q88</f>
        <v>6686.4843384727801</v>
      </c>
      <c r="R88" s="103">
        <f t="shared" si="37"/>
        <v>5.1000000000000004E-3</v>
      </c>
      <c r="S88" s="102">
        <f>'Catering MMC'!S88+'Catering BBC'!S88</f>
        <v>6820.214025242235</v>
      </c>
      <c r="T88" s="103">
        <f t="shared" si="38"/>
        <v>5.0999999999999995E-3</v>
      </c>
      <c r="U88" s="102">
        <f>'Catering MMC'!U88+'Catering BBC'!U88</f>
        <v>6956.6183057470807</v>
      </c>
      <c r="V88" s="103">
        <f t="shared" si="29"/>
        <v>5.1000000000000004E-3</v>
      </c>
    </row>
    <row r="89" spans="1:22" ht="12.75" customHeight="1" x14ac:dyDescent="0.3">
      <c r="A89" s="38" t="s">
        <v>172</v>
      </c>
      <c r="B89" s="50"/>
      <c r="C89" s="102">
        <f>'Catering MMC'!C89+'Catering BBC'!C89</f>
        <v>0</v>
      </c>
      <c r="D89" s="103">
        <f t="shared" si="30"/>
        <v>0</v>
      </c>
      <c r="E89" s="102">
        <f>'Catering MMC'!E89+'Catering BBC'!E89</f>
        <v>0</v>
      </c>
      <c r="F89" s="103">
        <f t="shared" si="31"/>
        <v>0</v>
      </c>
      <c r="G89" s="102">
        <f>'Catering MMC'!G89+'Catering BBC'!G89</f>
        <v>0</v>
      </c>
      <c r="H89" s="103">
        <f t="shared" si="32"/>
        <v>0</v>
      </c>
      <c r="I89" s="102">
        <f>'Catering MMC'!I89+'Catering BBC'!I89</f>
        <v>0</v>
      </c>
      <c r="J89" s="103">
        <f t="shared" si="33"/>
        <v>0</v>
      </c>
      <c r="K89" s="102">
        <f>'Catering MMC'!K89+'Catering BBC'!K89</f>
        <v>0</v>
      </c>
      <c r="L89" s="103">
        <f t="shared" si="34"/>
        <v>0</v>
      </c>
      <c r="M89" s="102">
        <f>'Catering MMC'!M89+'Catering BBC'!M89</f>
        <v>0</v>
      </c>
      <c r="N89" s="103">
        <f t="shared" si="35"/>
        <v>0</v>
      </c>
      <c r="O89" s="102">
        <f>'Catering MMC'!O89+'Catering BBC'!O89</f>
        <v>0</v>
      </c>
      <c r="P89" s="103">
        <f t="shared" si="36"/>
        <v>0</v>
      </c>
      <c r="Q89" s="102">
        <f>'Catering MMC'!Q89+'Catering BBC'!Q89</f>
        <v>0</v>
      </c>
      <c r="R89" s="103">
        <f t="shared" si="37"/>
        <v>0</v>
      </c>
      <c r="S89" s="102">
        <f>'Catering MMC'!S89+'Catering BBC'!S89</f>
        <v>0</v>
      </c>
      <c r="T89" s="103">
        <f t="shared" si="38"/>
        <v>0</v>
      </c>
      <c r="U89" s="102">
        <f>'Catering MMC'!U89+'Catering BBC'!U89</f>
        <v>0</v>
      </c>
      <c r="V89" s="103">
        <f t="shared" si="29"/>
        <v>0</v>
      </c>
    </row>
    <row r="90" spans="1:22" ht="12.75" customHeight="1" x14ac:dyDescent="0.3">
      <c r="A90" s="38" t="s">
        <v>17</v>
      </c>
      <c r="B90" s="50"/>
      <c r="C90" s="102">
        <f>'Catering MMC'!C90+'Catering BBC'!C90</f>
        <v>228.274</v>
      </c>
      <c r="D90" s="103">
        <f t="shared" si="30"/>
        <v>2.0000000000000001E-4</v>
      </c>
      <c r="E90" s="102">
        <f>'Catering MMC'!E90+'Catering BBC'!E90</f>
        <v>232.83947999999998</v>
      </c>
      <c r="F90" s="103">
        <f t="shared" si="31"/>
        <v>2.0000000000000001E-4</v>
      </c>
      <c r="G90" s="102">
        <f>'Catering MMC'!G90+'Catering BBC'!G90</f>
        <v>237.49626960000003</v>
      </c>
      <c r="H90" s="103">
        <f t="shared" si="32"/>
        <v>2.0000000000000004E-4</v>
      </c>
      <c r="I90" s="102">
        <f>'Catering MMC'!I90+'Catering BBC'!I90</f>
        <v>242.24619499200006</v>
      </c>
      <c r="J90" s="103">
        <f t="shared" si="33"/>
        <v>2.0000000000000001E-4</v>
      </c>
      <c r="K90" s="102">
        <f>'Catering MMC'!K90+'Catering BBC'!K90</f>
        <v>247.09111889184007</v>
      </c>
      <c r="L90" s="103">
        <f t="shared" si="34"/>
        <v>2.0000000000000001E-4</v>
      </c>
      <c r="M90" s="102">
        <f>'Catering MMC'!M90+'Catering BBC'!M90</f>
        <v>252.03294126967685</v>
      </c>
      <c r="N90" s="103">
        <f t="shared" si="35"/>
        <v>2.0000000000000004E-4</v>
      </c>
      <c r="O90" s="102">
        <f>'Catering MMC'!O90+'Catering BBC'!O90</f>
        <v>257.07360009507033</v>
      </c>
      <c r="P90" s="103">
        <f t="shared" si="36"/>
        <v>1.9999999999999998E-4</v>
      </c>
      <c r="Q90" s="102">
        <f>'Catering MMC'!Q90+'Catering BBC'!Q90</f>
        <v>262.21507209697177</v>
      </c>
      <c r="R90" s="103">
        <f t="shared" si="37"/>
        <v>2.0000000000000001E-4</v>
      </c>
      <c r="S90" s="102">
        <f>'Catering MMC'!S90+'Catering BBC'!S90</f>
        <v>267.45937353891117</v>
      </c>
      <c r="T90" s="103">
        <f t="shared" si="38"/>
        <v>1.9999999999999998E-4</v>
      </c>
      <c r="U90" s="102">
        <f>'Catering MMC'!U90+'Catering BBC'!U90</f>
        <v>272.80856100968947</v>
      </c>
      <c r="V90" s="103">
        <f t="shared" si="29"/>
        <v>2.0000000000000004E-4</v>
      </c>
    </row>
    <row r="91" spans="1:22" ht="12.75" customHeight="1" x14ac:dyDescent="0.3">
      <c r="A91" s="38" t="s">
        <v>143</v>
      </c>
      <c r="B91" s="38"/>
      <c r="C91" s="102">
        <f>'Catering MMC'!C91+'Catering BBC'!C91</f>
        <v>0</v>
      </c>
      <c r="D91" s="103">
        <f t="shared" si="30"/>
        <v>0</v>
      </c>
      <c r="E91" s="102">
        <f>'Catering MMC'!E91+'Catering BBC'!E91</f>
        <v>0</v>
      </c>
      <c r="F91" s="103">
        <f t="shared" si="31"/>
        <v>0</v>
      </c>
      <c r="G91" s="102">
        <f>'Catering MMC'!G91+'Catering BBC'!G91</f>
        <v>0</v>
      </c>
      <c r="H91" s="103">
        <f t="shared" si="32"/>
        <v>0</v>
      </c>
      <c r="I91" s="102">
        <f>'Catering MMC'!I91+'Catering BBC'!I91</f>
        <v>0</v>
      </c>
      <c r="J91" s="103">
        <f t="shared" si="33"/>
        <v>0</v>
      </c>
      <c r="K91" s="102">
        <f>'Catering MMC'!K91+'Catering BBC'!K91</f>
        <v>0</v>
      </c>
      <c r="L91" s="103">
        <f t="shared" si="34"/>
        <v>0</v>
      </c>
      <c r="M91" s="102">
        <f>'Catering MMC'!M91+'Catering BBC'!M91</f>
        <v>0</v>
      </c>
      <c r="N91" s="103">
        <f t="shared" si="35"/>
        <v>0</v>
      </c>
      <c r="O91" s="102">
        <f>'Catering MMC'!O91+'Catering BBC'!O91</f>
        <v>0</v>
      </c>
      <c r="P91" s="103">
        <f t="shared" si="36"/>
        <v>0</v>
      </c>
      <c r="Q91" s="102">
        <f>'Catering MMC'!Q91+'Catering BBC'!Q91</f>
        <v>0</v>
      </c>
      <c r="R91" s="103">
        <f t="shared" si="37"/>
        <v>0</v>
      </c>
      <c r="S91" s="102">
        <f>'Catering MMC'!S91+'Catering BBC'!S91</f>
        <v>0</v>
      </c>
      <c r="T91" s="103">
        <f t="shared" si="38"/>
        <v>0</v>
      </c>
      <c r="U91" s="102">
        <f>'Catering MMC'!U91+'Catering BBC'!U91</f>
        <v>0</v>
      </c>
      <c r="V91" s="103">
        <f t="shared" si="29"/>
        <v>0</v>
      </c>
    </row>
    <row r="92" spans="1:22" ht="12.75" customHeight="1" x14ac:dyDescent="0.3">
      <c r="A92" s="38" t="s">
        <v>13</v>
      </c>
      <c r="B92" s="50"/>
      <c r="C92" s="102">
        <f>'Catering MMC'!C92+'Catering BBC'!C92</f>
        <v>3994.7950000000001</v>
      </c>
      <c r="D92" s="103">
        <f t="shared" si="30"/>
        <v>3.5000000000000001E-3</v>
      </c>
      <c r="E92" s="102">
        <f>'Catering MMC'!E92+'Catering BBC'!E92</f>
        <v>4074.6908999999996</v>
      </c>
      <c r="F92" s="103">
        <f t="shared" si="31"/>
        <v>3.5000000000000001E-3</v>
      </c>
      <c r="G92" s="102">
        <f>'Catering MMC'!G92+'Catering BBC'!G92</f>
        <v>4156.1847180000004</v>
      </c>
      <c r="H92" s="103">
        <f t="shared" si="32"/>
        <v>3.5000000000000005E-3</v>
      </c>
      <c r="I92" s="102">
        <f>'Catering MMC'!I92+'Catering BBC'!I92</f>
        <v>4239.3084123600011</v>
      </c>
      <c r="J92" s="103">
        <f t="shared" si="33"/>
        <v>3.5000000000000001E-3</v>
      </c>
      <c r="K92" s="102">
        <f>'Catering MMC'!K92+'Catering BBC'!K92</f>
        <v>4324.0945806072004</v>
      </c>
      <c r="L92" s="103">
        <f t="shared" si="34"/>
        <v>3.4999999999999996E-3</v>
      </c>
      <c r="M92" s="102">
        <f>'Catering MMC'!M92+'Catering BBC'!M92</f>
        <v>4410.5764722193444</v>
      </c>
      <c r="N92" s="103">
        <f t="shared" si="35"/>
        <v>3.5000000000000001E-3</v>
      </c>
      <c r="O92" s="102">
        <f>'Catering MMC'!O92+'Catering BBC'!O92</f>
        <v>4498.7880016637309</v>
      </c>
      <c r="P92" s="103">
        <f t="shared" si="36"/>
        <v>3.5000000000000001E-3</v>
      </c>
      <c r="Q92" s="102">
        <f>'Catering MMC'!Q92+'Catering BBC'!Q92</f>
        <v>4588.763761697006</v>
      </c>
      <c r="R92" s="103">
        <f t="shared" si="37"/>
        <v>3.5000000000000001E-3</v>
      </c>
      <c r="S92" s="102">
        <f>'Catering MMC'!S92+'Catering BBC'!S92</f>
        <v>4680.5390369309462</v>
      </c>
      <c r="T92" s="103">
        <f t="shared" si="38"/>
        <v>3.5000000000000001E-3</v>
      </c>
      <c r="U92" s="102">
        <f>'Catering MMC'!U92+'Catering BBC'!U92</f>
        <v>4774.149817669565</v>
      </c>
      <c r="V92" s="103">
        <f t="shared" si="29"/>
        <v>3.5000000000000001E-3</v>
      </c>
    </row>
    <row r="93" spans="1:22" ht="12.75" customHeight="1" x14ac:dyDescent="0.3">
      <c r="A93" s="38" t="s">
        <v>144</v>
      </c>
      <c r="B93" s="50"/>
      <c r="C93" s="102">
        <f>'Catering MMC'!C93+'Catering BBC'!C93</f>
        <v>0</v>
      </c>
      <c r="D93" s="103">
        <f t="shared" si="30"/>
        <v>0</v>
      </c>
      <c r="E93" s="102">
        <f>'Catering MMC'!E93+'Catering BBC'!E93</f>
        <v>0</v>
      </c>
      <c r="F93" s="103">
        <f t="shared" si="31"/>
        <v>0</v>
      </c>
      <c r="G93" s="102">
        <f>'Catering MMC'!G93+'Catering BBC'!G93</f>
        <v>0</v>
      </c>
      <c r="H93" s="103">
        <f t="shared" si="32"/>
        <v>0</v>
      </c>
      <c r="I93" s="102">
        <f>'Catering MMC'!I93+'Catering BBC'!I93</f>
        <v>0</v>
      </c>
      <c r="J93" s="103">
        <f t="shared" si="33"/>
        <v>0</v>
      </c>
      <c r="K93" s="102">
        <f>'Catering MMC'!K93+'Catering BBC'!K93</f>
        <v>0</v>
      </c>
      <c r="L93" s="103">
        <f t="shared" si="34"/>
        <v>0</v>
      </c>
      <c r="M93" s="102">
        <f>'Catering MMC'!M93+'Catering BBC'!M93</f>
        <v>0</v>
      </c>
      <c r="N93" s="103">
        <f t="shared" si="35"/>
        <v>0</v>
      </c>
      <c r="O93" s="102">
        <f>'Catering MMC'!O93+'Catering BBC'!O93</f>
        <v>0</v>
      </c>
      <c r="P93" s="103">
        <f t="shared" si="36"/>
        <v>0</v>
      </c>
      <c r="Q93" s="102">
        <f>'Catering MMC'!Q93+'Catering BBC'!Q93</f>
        <v>0</v>
      </c>
      <c r="R93" s="103">
        <f t="shared" si="37"/>
        <v>0</v>
      </c>
      <c r="S93" s="102">
        <f>'Catering MMC'!S93+'Catering BBC'!S93</f>
        <v>0</v>
      </c>
      <c r="T93" s="103">
        <f t="shared" si="38"/>
        <v>0</v>
      </c>
      <c r="U93" s="102">
        <f>'Catering MMC'!U93+'Catering BBC'!U93</f>
        <v>0</v>
      </c>
      <c r="V93" s="103">
        <f t="shared" si="29"/>
        <v>0</v>
      </c>
    </row>
    <row r="94" spans="1:22" ht="12.75" customHeight="1" x14ac:dyDescent="0.3">
      <c r="A94" s="38" t="s">
        <v>156</v>
      </c>
      <c r="B94" s="50"/>
      <c r="C94" s="102">
        <f>'Catering MMC'!C94+'Catering BBC'!C94</f>
        <v>0</v>
      </c>
      <c r="D94" s="103">
        <f t="shared" si="30"/>
        <v>0</v>
      </c>
      <c r="E94" s="102">
        <f>'Catering MMC'!E94+'Catering BBC'!E94</f>
        <v>0</v>
      </c>
      <c r="F94" s="103">
        <f t="shared" si="31"/>
        <v>0</v>
      </c>
      <c r="G94" s="102">
        <f>'Catering MMC'!G94+'Catering BBC'!G94</f>
        <v>0</v>
      </c>
      <c r="H94" s="103">
        <f t="shared" si="32"/>
        <v>0</v>
      </c>
      <c r="I94" s="102">
        <f>'Catering MMC'!I94+'Catering BBC'!I94</f>
        <v>0</v>
      </c>
      <c r="J94" s="103">
        <f t="shared" si="33"/>
        <v>0</v>
      </c>
      <c r="K94" s="102">
        <f>'Catering MMC'!K94+'Catering BBC'!K94</f>
        <v>0</v>
      </c>
      <c r="L94" s="103">
        <f t="shared" si="34"/>
        <v>0</v>
      </c>
      <c r="M94" s="102">
        <f>'Catering MMC'!M94+'Catering BBC'!M94</f>
        <v>0</v>
      </c>
      <c r="N94" s="103">
        <f t="shared" si="35"/>
        <v>0</v>
      </c>
      <c r="O94" s="102">
        <f>'Catering MMC'!O94+'Catering BBC'!O94</f>
        <v>0</v>
      </c>
      <c r="P94" s="103">
        <f t="shared" si="36"/>
        <v>0</v>
      </c>
      <c r="Q94" s="102">
        <f>'Catering MMC'!Q94+'Catering BBC'!Q94</f>
        <v>0</v>
      </c>
      <c r="R94" s="103">
        <f t="shared" si="37"/>
        <v>0</v>
      </c>
      <c r="S94" s="102">
        <f>'Catering MMC'!S94+'Catering BBC'!S94</f>
        <v>0</v>
      </c>
      <c r="T94" s="103">
        <f t="shared" si="38"/>
        <v>0</v>
      </c>
      <c r="U94" s="102">
        <f>'Catering MMC'!U94+'Catering BBC'!U94</f>
        <v>0</v>
      </c>
      <c r="V94" s="103">
        <f t="shared" si="29"/>
        <v>0</v>
      </c>
    </row>
    <row r="95" spans="1:22" ht="12.75" customHeight="1" x14ac:dyDescent="0.3">
      <c r="A95" s="38" t="s">
        <v>150</v>
      </c>
      <c r="B95" s="50"/>
      <c r="C95" s="102">
        <f>'Catering MMC'!C95+'Catering BBC'!C95</f>
        <v>0</v>
      </c>
      <c r="D95" s="103">
        <f t="shared" si="30"/>
        <v>0</v>
      </c>
      <c r="E95" s="102">
        <f>'Catering MMC'!E95+'Catering BBC'!E95</f>
        <v>0</v>
      </c>
      <c r="F95" s="103">
        <f t="shared" si="31"/>
        <v>0</v>
      </c>
      <c r="G95" s="102">
        <f>'Catering MMC'!G95+'Catering BBC'!G95</f>
        <v>0</v>
      </c>
      <c r="H95" s="103">
        <f t="shared" si="32"/>
        <v>0</v>
      </c>
      <c r="I95" s="102">
        <f>'Catering MMC'!I95+'Catering BBC'!I95</f>
        <v>0</v>
      </c>
      <c r="J95" s="103">
        <f t="shared" si="33"/>
        <v>0</v>
      </c>
      <c r="K95" s="102">
        <f>'Catering MMC'!K95+'Catering BBC'!K95</f>
        <v>0</v>
      </c>
      <c r="L95" s="103">
        <f t="shared" si="34"/>
        <v>0</v>
      </c>
      <c r="M95" s="102">
        <f>'Catering MMC'!M95+'Catering BBC'!M95</f>
        <v>0</v>
      </c>
      <c r="N95" s="103">
        <f t="shared" si="35"/>
        <v>0</v>
      </c>
      <c r="O95" s="102">
        <f>'Catering MMC'!O95+'Catering BBC'!O95</f>
        <v>0</v>
      </c>
      <c r="P95" s="103">
        <f t="shared" si="36"/>
        <v>0</v>
      </c>
      <c r="Q95" s="102">
        <f>'Catering MMC'!Q95+'Catering BBC'!Q95</f>
        <v>0</v>
      </c>
      <c r="R95" s="103">
        <f t="shared" si="37"/>
        <v>0</v>
      </c>
      <c r="S95" s="102">
        <f>'Catering MMC'!S95+'Catering BBC'!S95</f>
        <v>0</v>
      </c>
      <c r="T95" s="103">
        <f t="shared" si="38"/>
        <v>0</v>
      </c>
      <c r="U95" s="102">
        <f>'Catering MMC'!U95+'Catering BBC'!U95</f>
        <v>0</v>
      </c>
      <c r="V95" s="103">
        <f t="shared" si="29"/>
        <v>0</v>
      </c>
    </row>
    <row r="96" spans="1:22" ht="12.75" customHeight="1" x14ac:dyDescent="0.3">
      <c r="A96" s="38" t="s">
        <v>146</v>
      </c>
      <c r="B96" s="50"/>
      <c r="C96" s="102">
        <f>'Catering MMC'!C96+'Catering BBC'!C96</f>
        <v>0</v>
      </c>
      <c r="D96" s="103">
        <f t="shared" si="30"/>
        <v>0</v>
      </c>
      <c r="E96" s="102">
        <f>'Catering MMC'!E96+'Catering BBC'!E96</f>
        <v>0</v>
      </c>
      <c r="F96" s="103">
        <f t="shared" si="31"/>
        <v>0</v>
      </c>
      <c r="G96" s="102">
        <f>'Catering MMC'!G96+'Catering BBC'!G96</f>
        <v>0</v>
      </c>
      <c r="H96" s="103">
        <f t="shared" si="32"/>
        <v>0</v>
      </c>
      <c r="I96" s="102">
        <f>'Catering MMC'!I96+'Catering BBC'!I96</f>
        <v>0</v>
      </c>
      <c r="J96" s="103">
        <f t="shared" si="33"/>
        <v>0</v>
      </c>
      <c r="K96" s="102">
        <f>'Catering MMC'!K96+'Catering BBC'!K96</f>
        <v>0</v>
      </c>
      <c r="L96" s="103">
        <f t="shared" si="34"/>
        <v>0</v>
      </c>
      <c r="M96" s="102">
        <f>'Catering MMC'!M96+'Catering BBC'!M96</f>
        <v>0</v>
      </c>
      <c r="N96" s="103">
        <f t="shared" si="35"/>
        <v>0</v>
      </c>
      <c r="O96" s="102">
        <f>'Catering MMC'!O96+'Catering BBC'!O96</f>
        <v>0</v>
      </c>
      <c r="P96" s="103">
        <f t="shared" si="36"/>
        <v>0</v>
      </c>
      <c r="Q96" s="102">
        <f>'Catering MMC'!Q96+'Catering BBC'!Q96</f>
        <v>0</v>
      </c>
      <c r="R96" s="103">
        <f t="shared" si="37"/>
        <v>0</v>
      </c>
      <c r="S96" s="102">
        <f>'Catering MMC'!S96+'Catering BBC'!S96</f>
        <v>0</v>
      </c>
      <c r="T96" s="103">
        <f t="shared" si="38"/>
        <v>0</v>
      </c>
      <c r="U96" s="102">
        <f>'Catering MMC'!U96+'Catering BBC'!U96</f>
        <v>0</v>
      </c>
      <c r="V96" s="103">
        <f t="shared" si="29"/>
        <v>0</v>
      </c>
    </row>
    <row r="97" spans="1:22" ht="12.75" customHeight="1" x14ac:dyDescent="0.3">
      <c r="A97" s="38" t="s">
        <v>7</v>
      </c>
      <c r="B97" s="50"/>
      <c r="C97" s="102">
        <f>'Catering MMC'!C97+'Catering BBC'!C97</f>
        <v>21881.187600000001</v>
      </c>
      <c r="D97" s="103">
        <f t="shared" si="30"/>
        <v>1.9170985394744912E-2</v>
      </c>
      <c r="E97" s="102">
        <f>'Catering MMC'!E97+'Catering BBC'!E97</f>
        <v>21152.130981999999</v>
      </c>
      <c r="F97" s="103">
        <f t="shared" si="31"/>
        <v>1.8168852620698173E-2</v>
      </c>
      <c r="G97" s="102">
        <f>'Catering MMC'!G97+'Catering BBC'!G97</f>
        <v>21530.249857639999</v>
      </c>
      <c r="H97" s="103">
        <f t="shared" si="32"/>
        <v>1.8131021505223676E-2</v>
      </c>
      <c r="I97" s="102">
        <f>'Catering MMC'!I97+'Catering BBC'!I97</f>
        <v>21915.931110792801</v>
      </c>
      <c r="J97" s="103">
        <f t="shared" si="33"/>
        <v>1.8093932176327106E-2</v>
      </c>
      <c r="K97" s="102">
        <f>'Catering MMC'!K97+'Catering BBC'!K97</f>
        <v>22309.325989008656</v>
      </c>
      <c r="L97" s="103">
        <f t="shared" si="34"/>
        <v>1.8057570089173608E-2</v>
      </c>
      <c r="M97" s="102">
        <f>'Catering MMC'!M97+'Catering BBC'!M97</f>
        <v>22710.58876478883</v>
      </c>
      <c r="N97" s="103">
        <f t="shared" si="35"/>
        <v>1.8021920984121167E-2</v>
      </c>
      <c r="O97" s="102">
        <f>'Catering MMC'!O97+'Catering BBC'!O97</f>
        <v>23119.876796084609</v>
      </c>
      <c r="P97" s="103">
        <f t="shared" si="36"/>
        <v>1.7986970881128574E-2</v>
      </c>
      <c r="Q97" s="102">
        <f>'Catering MMC'!Q97+'Catering BBC'!Q97</f>
        <v>23537.350588006298</v>
      </c>
      <c r="R97" s="103">
        <f t="shared" si="37"/>
        <v>1.7952706074273087E-2</v>
      </c>
      <c r="S97" s="102">
        <f>'Catering MMC'!S97+'Catering BBC'!S97</f>
        <v>23963.173855766428</v>
      </c>
      <c r="T97" s="103">
        <f t="shared" si="38"/>
        <v>1.7919113126375553E-2</v>
      </c>
      <c r="U97" s="102">
        <f>'Catering MMC'!U97+'Catering BBC'!U97</f>
        <v>24397.513588881757</v>
      </c>
      <c r="V97" s="103">
        <f t="shared" si="29"/>
        <v>1.7886178863730909E-2</v>
      </c>
    </row>
    <row r="98" spans="1:22" ht="12.75" customHeight="1" x14ac:dyDescent="0.3">
      <c r="A98" s="145" t="s">
        <v>245</v>
      </c>
      <c r="B98" s="50"/>
      <c r="C98" s="102">
        <f>'Catering MMC'!C98+'Catering BBC'!C98</f>
        <v>1369.644</v>
      </c>
      <c r="D98" s="103">
        <f t="shared" si="30"/>
        <v>1.2000000000000001E-3</v>
      </c>
      <c r="E98" s="102">
        <f>'Catering MMC'!E98+'Catering BBC'!E98</f>
        <v>1397.0368799999997</v>
      </c>
      <c r="F98" s="103">
        <f t="shared" si="31"/>
        <v>1.1999999999999999E-3</v>
      </c>
      <c r="G98" s="102">
        <f>'Catering MMC'!G98+'Catering BBC'!G98</f>
        <v>1424.9776175999998</v>
      </c>
      <c r="H98" s="103">
        <f t="shared" si="32"/>
        <v>1.1999999999999999E-3</v>
      </c>
      <c r="I98" s="102">
        <f>'Catering MMC'!I98+'Catering BBC'!I98</f>
        <v>1453.4771699520002</v>
      </c>
      <c r="J98" s="103">
        <f t="shared" si="33"/>
        <v>1.1999999999999999E-3</v>
      </c>
      <c r="K98" s="102">
        <f>'Catering MMC'!K98+'Catering BBC'!K98</f>
        <v>1482.5467133510401</v>
      </c>
      <c r="L98" s="103">
        <f t="shared" si="34"/>
        <v>1.1999999999999999E-3</v>
      </c>
      <c r="M98" s="102">
        <f>'Catering MMC'!M98+'Catering BBC'!M98</f>
        <v>1512.1976476180607</v>
      </c>
      <c r="N98" s="103">
        <f t="shared" si="35"/>
        <v>1.1999999999999999E-3</v>
      </c>
      <c r="O98" s="102">
        <f>'Catering MMC'!O98+'Catering BBC'!O98</f>
        <v>1542.4416005704218</v>
      </c>
      <c r="P98" s="103">
        <f t="shared" si="36"/>
        <v>1.1999999999999999E-3</v>
      </c>
      <c r="Q98" s="102">
        <f>'Catering MMC'!Q98+'Catering BBC'!Q98</f>
        <v>1573.2904325818304</v>
      </c>
      <c r="R98" s="103">
        <f t="shared" si="37"/>
        <v>1.1999999999999999E-3</v>
      </c>
      <c r="S98" s="102">
        <f>'Catering MMC'!S98+'Catering BBC'!S98</f>
        <v>1604.7562412334667</v>
      </c>
      <c r="T98" s="103">
        <f t="shared" si="38"/>
        <v>1.1999999999999997E-3</v>
      </c>
      <c r="U98" s="102">
        <f>'Catering MMC'!U98+'Catering BBC'!U98</f>
        <v>1636.8513660581366</v>
      </c>
      <c r="V98" s="103">
        <f t="shared" si="29"/>
        <v>1.2000000000000001E-3</v>
      </c>
    </row>
    <row r="99" spans="1:22" ht="12.75" customHeight="1" x14ac:dyDescent="0.3">
      <c r="A99" s="145" t="s">
        <v>245</v>
      </c>
      <c r="B99" s="50"/>
      <c r="C99" s="102">
        <f>'Catering MMC'!C99+'Catering BBC'!C99</f>
        <v>0</v>
      </c>
      <c r="D99" s="103">
        <f t="shared" si="30"/>
        <v>0</v>
      </c>
      <c r="E99" s="102">
        <f>'Catering MMC'!E99+'Catering BBC'!E99</f>
        <v>0</v>
      </c>
      <c r="F99" s="103">
        <f t="shared" si="31"/>
        <v>0</v>
      </c>
      <c r="G99" s="102">
        <f>'Catering MMC'!G99+'Catering BBC'!G99</f>
        <v>0</v>
      </c>
      <c r="H99" s="103">
        <f t="shared" si="32"/>
        <v>0</v>
      </c>
      <c r="I99" s="102">
        <f>'Catering MMC'!I99+'Catering BBC'!I99</f>
        <v>0</v>
      </c>
      <c r="J99" s="103">
        <f t="shared" si="33"/>
        <v>0</v>
      </c>
      <c r="K99" s="102">
        <f>'Catering MMC'!K99+'Catering BBC'!K99</f>
        <v>0</v>
      </c>
      <c r="L99" s="103">
        <f t="shared" si="34"/>
        <v>0</v>
      </c>
      <c r="M99" s="102">
        <f>'Catering MMC'!M99+'Catering BBC'!M99</f>
        <v>0</v>
      </c>
      <c r="N99" s="103">
        <f t="shared" si="35"/>
        <v>0</v>
      </c>
      <c r="O99" s="102">
        <f>'Catering MMC'!O99+'Catering BBC'!O99</f>
        <v>0</v>
      </c>
      <c r="P99" s="103">
        <f t="shared" si="36"/>
        <v>0</v>
      </c>
      <c r="Q99" s="102">
        <f>'Catering MMC'!Q99+'Catering BBC'!Q99</f>
        <v>0</v>
      </c>
      <c r="R99" s="103">
        <f t="shared" si="37"/>
        <v>0</v>
      </c>
      <c r="S99" s="102">
        <f>'Catering MMC'!S99+'Catering BBC'!S99</f>
        <v>0</v>
      </c>
      <c r="T99" s="103">
        <f t="shared" si="38"/>
        <v>0</v>
      </c>
      <c r="U99" s="102">
        <f>'Catering MMC'!U99+'Catering BBC'!U99</f>
        <v>0</v>
      </c>
      <c r="V99" s="103">
        <f t="shared" si="29"/>
        <v>0</v>
      </c>
    </row>
    <row r="100" spans="1:22" ht="12.75" customHeight="1" x14ac:dyDescent="0.3">
      <c r="A100" s="145" t="s">
        <v>245</v>
      </c>
      <c r="B100" s="50"/>
      <c r="C100" s="102">
        <f>'Catering MMC'!C100+'Catering BBC'!C100</f>
        <v>0</v>
      </c>
      <c r="D100" s="103">
        <f t="shared" si="30"/>
        <v>0</v>
      </c>
      <c r="E100" s="102">
        <f>'Catering MMC'!E100+'Catering BBC'!E100</f>
        <v>0</v>
      </c>
      <c r="F100" s="103">
        <f t="shared" si="31"/>
        <v>0</v>
      </c>
      <c r="G100" s="102">
        <f>'Catering MMC'!G100+'Catering BBC'!G100</f>
        <v>0</v>
      </c>
      <c r="H100" s="103">
        <f t="shared" si="32"/>
        <v>0</v>
      </c>
      <c r="I100" s="102">
        <f>'Catering MMC'!I100+'Catering BBC'!I100</f>
        <v>0</v>
      </c>
      <c r="J100" s="103">
        <f t="shared" si="33"/>
        <v>0</v>
      </c>
      <c r="K100" s="102">
        <f>'Catering MMC'!K100+'Catering BBC'!K100</f>
        <v>0</v>
      </c>
      <c r="L100" s="103">
        <f t="shared" si="34"/>
        <v>0</v>
      </c>
      <c r="M100" s="102">
        <f>'Catering MMC'!M100+'Catering BBC'!M100</f>
        <v>0</v>
      </c>
      <c r="N100" s="103">
        <f t="shared" si="35"/>
        <v>0</v>
      </c>
      <c r="O100" s="102">
        <f>'Catering MMC'!O100+'Catering BBC'!O100</f>
        <v>0</v>
      </c>
      <c r="P100" s="103">
        <f t="shared" si="36"/>
        <v>0</v>
      </c>
      <c r="Q100" s="102">
        <f>'Catering MMC'!Q100+'Catering BBC'!Q100</f>
        <v>0</v>
      </c>
      <c r="R100" s="103">
        <f t="shared" si="37"/>
        <v>0</v>
      </c>
      <c r="S100" s="102">
        <f>'Catering MMC'!S100+'Catering BBC'!S100</f>
        <v>0</v>
      </c>
      <c r="T100" s="103">
        <f t="shared" si="38"/>
        <v>0</v>
      </c>
      <c r="U100" s="102">
        <f>'Catering MMC'!U100+'Catering BBC'!U100</f>
        <v>0</v>
      </c>
      <c r="V100" s="103">
        <f t="shared" si="29"/>
        <v>0</v>
      </c>
    </row>
    <row r="101" spans="1:22" ht="12.75" customHeight="1" x14ac:dyDescent="0.3">
      <c r="A101" s="38" t="s">
        <v>99</v>
      </c>
      <c r="B101" s="50"/>
      <c r="C101" s="102">
        <f>'Catering MMC'!C101+'Catering BBC'!C101</f>
        <v>0</v>
      </c>
      <c r="D101" s="103">
        <f t="shared" si="30"/>
        <v>0</v>
      </c>
      <c r="E101" s="102">
        <f>'Catering MMC'!E101+'Catering BBC'!E101</f>
        <v>0</v>
      </c>
      <c r="F101" s="103">
        <f t="shared" si="31"/>
        <v>0</v>
      </c>
      <c r="G101" s="102">
        <f>'Catering MMC'!G101+'Catering BBC'!G101</f>
        <v>0</v>
      </c>
      <c r="H101" s="103">
        <f t="shared" si="32"/>
        <v>0</v>
      </c>
      <c r="I101" s="102">
        <f>'Catering MMC'!I101+'Catering BBC'!I101</f>
        <v>0</v>
      </c>
      <c r="J101" s="103">
        <f t="shared" si="33"/>
        <v>0</v>
      </c>
      <c r="K101" s="102">
        <f>'Catering MMC'!K101+'Catering BBC'!K101</f>
        <v>0</v>
      </c>
      <c r="L101" s="103">
        <f t="shared" si="34"/>
        <v>0</v>
      </c>
      <c r="M101" s="102">
        <f>'Catering MMC'!M101+'Catering BBC'!M101</f>
        <v>0</v>
      </c>
      <c r="N101" s="103">
        <f t="shared" si="35"/>
        <v>0</v>
      </c>
      <c r="O101" s="102">
        <f>'Catering MMC'!O101+'Catering BBC'!O101</f>
        <v>0</v>
      </c>
      <c r="P101" s="103">
        <f t="shared" si="36"/>
        <v>0</v>
      </c>
      <c r="Q101" s="102">
        <f>'Catering MMC'!Q101+'Catering BBC'!Q101</f>
        <v>0</v>
      </c>
      <c r="R101" s="103">
        <f t="shared" si="37"/>
        <v>0</v>
      </c>
      <c r="S101" s="102">
        <f>'Catering MMC'!S101+'Catering BBC'!S101</f>
        <v>0</v>
      </c>
      <c r="T101" s="103">
        <f t="shared" si="38"/>
        <v>0</v>
      </c>
      <c r="U101" s="102">
        <f>'Catering MMC'!U101+'Catering BBC'!U101</f>
        <v>0</v>
      </c>
      <c r="V101" s="103">
        <f t="shared" si="29"/>
        <v>0</v>
      </c>
    </row>
    <row r="102" spans="1:22" ht="12.75" customHeight="1" x14ac:dyDescent="0.3">
      <c r="A102" s="145" t="s">
        <v>78</v>
      </c>
      <c r="B102" s="50"/>
      <c r="C102" s="102">
        <f>'Catering MMC'!C102+'Catering BBC'!C102</f>
        <v>0</v>
      </c>
      <c r="D102" s="103">
        <f t="shared" si="30"/>
        <v>0</v>
      </c>
      <c r="E102" s="102">
        <f>'Catering MMC'!E102+'Catering BBC'!E102</f>
        <v>0</v>
      </c>
      <c r="F102" s="103">
        <f t="shared" si="31"/>
        <v>0</v>
      </c>
      <c r="G102" s="102">
        <f>'Catering MMC'!G102+'Catering BBC'!G102</f>
        <v>0</v>
      </c>
      <c r="H102" s="103">
        <f t="shared" si="32"/>
        <v>0</v>
      </c>
      <c r="I102" s="102">
        <f>'Catering MMC'!I102+'Catering BBC'!I102</f>
        <v>0</v>
      </c>
      <c r="J102" s="103">
        <f t="shared" si="33"/>
        <v>0</v>
      </c>
      <c r="K102" s="102">
        <f>'Catering MMC'!K102+'Catering BBC'!K102</f>
        <v>0</v>
      </c>
      <c r="L102" s="103">
        <f t="shared" si="34"/>
        <v>0</v>
      </c>
      <c r="M102" s="102">
        <f>'Catering MMC'!M102+'Catering BBC'!M102</f>
        <v>0</v>
      </c>
      <c r="N102" s="103">
        <f t="shared" si="35"/>
        <v>0</v>
      </c>
      <c r="O102" s="102">
        <f>'Catering MMC'!O102+'Catering BBC'!O102</f>
        <v>0</v>
      </c>
      <c r="P102" s="103">
        <f t="shared" si="36"/>
        <v>0</v>
      </c>
      <c r="Q102" s="102">
        <f>'Catering MMC'!Q102+'Catering BBC'!Q102</f>
        <v>0</v>
      </c>
      <c r="R102" s="103">
        <f t="shared" si="37"/>
        <v>0</v>
      </c>
      <c r="S102" s="102">
        <f>'Catering MMC'!S102+'Catering BBC'!S102</f>
        <v>0</v>
      </c>
      <c r="T102" s="103">
        <f t="shared" si="38"/>
        <v>0</v>
      </c>
      <c r="U102" s="102">
        <f>'Catering MMC'!U102+'Catering BBC'!U102</f>
        <v>0</v>
      </c>
      <c r="V102" s="103">
        <f t="shared" si="29"/>
        <v>0</v>
      </c>
    </row>
    <row r="103" spans="1:22" ht="12.75" customHeight="1" x14ac:dyDescent="0.3">
      <c r="A103" s="145" t="s">
        <v>78</v>
      </c>
      <c r="B103" s="50"/>
      <c r="C103" s="102">
        <f>'Catering MMC'!C103+'Catering BBC'!C103</f>
        <v>0</v>
      </c>
      <c r="D103" s="103">
        <f t="shared" si="30"/>
        <v>0</v>
      </c>
      <c r="E103" s="102">
        <f>'Catering MMC'!E103+'Catering BBC'!E103</f>
        <v>0</v>
      </c>
      <c r="F103" s="103">
        <f t="shared" si="31"/>
        <v>0</v>
      </c>
      <c r="G103" s="102">
        <f>'Catering MMC'!G103+'Catering BBC'!G103</f>
        <v>0</v>
      </c>
      <c r="H103" s="103">
        <f t="shared" si="32"/>
        <v>0</v>
      </c>
      <c r="I103" s="102">
        <f>'Catering MMC'!I103+'Catering BBC'!I103</f>
        <v>0</v>
      </c>
      <c r="J103" s="103">
        <f t="shared" si="33"/>
        <v>0</v>
      </c>
      <c r="K103" s="102">
        <f>'Catering MMC'!K103+'Catering BBC'!K103</f>
        <v>0</v>
      </c>
      <c r="L103" s="103">
        <f t="shared" si="34"/>
        <v>0</v>
      </c>
      <c r="M103" s="102">
        <f>'Catering MMC'!M103+'Catering BBC'!M103</f>
        <v>0</v>
      </c>
      <c r="N103" s="103">
        <f t="shared" si="35"/>
        <v>0</v>
      </c>
      <c r="O103" s="102">
        <f>'Catering MMC'!O103+'Catering BBC'!O103</f>
        <v>0</v>
      </c>
      <c r="P103" s="103">
        <f t="shared" si="36"/>
        <v>0</v>
      </c>
      <c r="Q103" s="102">
        <f>'Catering MMC'!Q103+'Catering BBC'!Q103</f>
        <v>0</v>
      </c>
      <c r="R103" s="103">
        <f t="shared" si="37"/>
        <v>0</v>
      </c>
      <c r="S103" s="102">
        <f>'Catering MMC'!S103+'Catering BBC'!S103</f>
        <v>0</v>
      </c>
      <c r="T103" s="103">
        <f t="shared" si="38"/>
        <v>0</v>
      </c>
      <c r="U103" s="102">
        <f>'Catering MMC'!U103+'Catering BBC'!U103</f>
        <v>0</v>
      </c>
      <c r="V103" s="103">
        <f t="shared" si="29"/>
        <v>0</v>
      </c>
    </row>
    <row r="104" spans="1:22" ht="12.75" customHeight="1" x14ac:dyDescent="0.3">
      <c r="A104" s="145" t="s">
        <v>78</v>
      </c>
      <c r="B104" s="26"/>
      <c r="C104" s="104">
        <f>'Catering MMC'!C104+'Catering BBC'!C104</f>
        <v>0</v>
      </c>
      <c r="D104" s="103">
        <f t="shared" si="30"/>
        <v>0</v>
      </c>
      <c r="E104" s="104">
        <f>'Catering MMC'!E104+'Catering BBC'!E104</f>
        <v>0</v>
      </c>
      <c r="F104" s="103">
        <f t="shared" si="31"/>
        <v>0</v>
      </c>
      <c r="G104" s="104">
        <f>'Catering MMC'!G104+'Catering BBC'!G104</f>
        <v>0</v>
      </c>
      <c r="H104" s="103">
        <f t="shared" si="32"/>
        <v>0</v>
      </c>
      <c r="I104" s="104">
        <f>'Catering MMC'!I104+'Catering BBC'!I104</f>
        <v>0</v>
      </c>
      <c r="J104" s="103">
        <f t="shared" si="33"/>
        <v>0</v>
      </c>
      <c r="K104" s="104">
        <f>'Catering MMC'!K104+'Catering BBC'!K104</f>
        <v>0</v>
      </c>
      <c r="L104" s="103">
        <f t="shared" si="34"/>
        <v>0</v>
      </c>
      <c r="M104" s="104">
        <f>'Catering MMC'!M104+'Catering BBC'!M104</f>
        <v>0</v>
      </c>
      <c r="N104" s="103">
        <f t="shared" si="35"/>
        <v>0</v>
      </c>
      <c r="O104" s="104">
        <f>'Catering MMC'!O104+'Catering BBC'!O104</f>
        <v>0</v>
      </c>
      <c r="P104" s="103">
        <f t="shared" si="36"/>
        <v>0</v>
      </c>
      <c r="Q104" s="104">
        <f>'Catering MMC'!Q104+'Catering BBC'!Q104</f>
        <v>0</v>
      </c>
      <c r="R104" s="103">
        <f t="shared" si="37"/>
        <v>0</v>
      </c>
      <c r="S104" s="104">
        <f>'Catering MMC'!S104+'Catering BBC'!S104</f>
        <v>0</v>
      </c>
      <c r="T104" s="103">
        <f t="shared" si="38"/>
        <v>0</v>
      </c>
      <c r="U104" s="104">
        <f>'Catering MMC'!U104+'Catering BBC'!U104</f>
        <v>0</v>
      </c>
      <c r="V104" s="103">
        <f t="shared" si="29"/>
        <v>0</v>
      </c>
    </row>
    <row r="105" spans="1:22" ht="12.75" customHeight="1" x14ac:dyDescent="0.3">
      <c r="A105" s="26" t="s">
        <v>36</v>
      </c>
      <c r="B105" s="69"/>
      <c r="C105" s="105">
        <f>SUM(C52:C104)</f>
        <v>286534.1515583056</v>
      </c>
      <c r="D105" s="106">
        <f t="shared" si="30"/>
        <v>0.2510440536883794</v>
      </c>
      <c r="E105" s="105">
        <f>SUM(E52:E104)</f>
        <v>284661.36324014608</v>
      </c>
      <c r="F105" s="106">
        <f t="shared" si="31"/>
        <v>0.24451296939861411</v>
      </c>
      <c r="G105" s="105">
        <f>SUM(G52:G104)</f>
        <v>291268.40648103942</v>
      </c>
      <c r="H105" s="106">
        <f t="shared" si="32"/>
        <v>0.24528251072878277</v>
      </c>
      <c r="I105" s="105">
        <f>SUM(I52:I104)</f>
        <v>296611.64842077938</v>
      </c>
      <c r="J105" s="106">
        <f t="shared" si="33"/>
        <v>0.24488446427864405</v>
      </c>
      <c r="K105" s="105">
        <f>SUM(K52:K104)</f>
        <v>302437.42259047978</v>
      </c>
      <c r="L105" s="106">
        <f t="shared" si="34"/>
        <v>0.2447982946103916</v>
      </c>
      <c r="M105" s="105">
        <f>SUM(M52:M104)</f>
        <v>308379.32296703325</v>
      </c>
      <c r="N105" s="106">
        <f t="shared" si="35"/>
        <v>0.2447135056342222</v>
      </c>
      <c r="O105" s="105">
        <f>SUM(O52:O104)</f>
        <v>314438.40143706056</v>
      </c>
      <c r="P105" s="106">
        <f t="shared" si="36"/>
        <v>0.2446290877949161</v>
      </c>
      <c r="Q105" s="105">
        <f>SUM(Q52:Q104)</f>
        <v>320618.26276161231</v>
      </c>
      <c r="R105" s="106">
        <f t="shared" si="37"/>
        <v>0.24454602109450219</v>
      </c>
      <c r="S105" s="105">
        <f>SUM(S52:S104)</f>
        <v>326920.67407253</v>
      </c>
      <c r="T105" s="106">
        <f t="shared" si="38"/>
        <v>0.24446380005071544</v>
      </c>
      <c r="U105" s="105">
        <f>SUM(U52:U104)</f>
        <v>333348.07723933918</v>
      </c>
      <c r="V105" s="106">
        <f t="shared" si="29"/>
        <v>0.24438241674351235</v>
      </c>
    </row>
    <row r="106" spans="1:22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2" ht="12.75" customHeight="1" x14ac:dyDescent="0.3">
      <c r="A107" s="26" t="s">
        <v>19</v>
      </c>
      <c r="B107" s="69"/>
      <c r="C107" s="105">
        <f>C28-C33-C46-C105</f>
        <v>-131561.80755830568</v>
      </c>
      <c r="D107" s="106">
        <f>IFERROR(C107/C$28,0)</f>
        <v>-0.11526657224064561</v>
      </c>
      <c r="E107" s="105">
        <f>E28-E33-E46-E105</f>
        <v>-94512.446160146152</v>
      </c>
      <c r="F107" s="106">
        <f>IFERROR(E107/E$28,0)</f>
        <v>-8.1182492041423693E-2</v>
      </c>
      <c r="G107" s="105">
        <f>G28-G33-G46-G105</f>
        <v>-96081.3616194395</v>
      </c>
      <c r="H107" s="106">
        <f>IFERROR(G107/G$28,0)</f>
        <v>-8.0911891189923341E-2</v>
      </c>
      <c r="I107" s="105">
        <f>I28-I33-I46-I105</f>
        <v>-96285.713221947313</v>
      </c>
      <c r="J107" s="106">
        <f>IFERROR(I107/I$28,0)</f>
        <v>-7.9494097502854119E-2</v>
      </c>
      <c r="K107" s="105">
        <f>K28-K33-K46-K105</f>
        <v>-96869.819247670879</v>
      </c>
      <c r="L107" s="106">
        <f>IFERROR(K107/K$28,0)</f>
        <v>-7.8408175641532463E-2</v>
      </c>
      <c r="M107" s="105">
        <f>M28-M33-M46-M105</f>
        <v>-97465.218117368524</v>
      </c>
      <c r="N107" s="106">
        <f>IFERROR(M107/M$28,0)</f>
        <v>-7.7343237456472119E-2</v>
      </c>
      <c r="O107" s="105">
        <f>O28-O33-O46-O105</f>
        <v>-98070.86505040247</v>
      </c>
      <c r="P107" s="106">
        <f>IFERROR(O107/O$28,0)</f>
        <v>-7.6297889020213769E-2</v>
      </c>
      <c r="Q107" s="105">
        <f>Q28-Q33-Q46-Q105</f>
        <v>-98688.22620722116</v>
      </c>
      <c r="R107" s="106">
        <f>IFERROR(Q107/Q$28,0)</f>
        <v>-7.5272733499258587E-2</v>
      </c>
      <c r="S107" s="105">
        <f>S28-S33-S46-S105</f>
        <v>-99316.887347050826</v>
      </c>
      <c r="T107" s="106">
        <f>IFERROR(S107/S$28,0)</f>
        <v>-7.4266895964744908E-2</v>
      </c>
      <c r="U107" s="105">
        <f>U28-U33-U46-U105</f>
        <v>-99957.065339350665</v>
      </c>
      <c r="V107" s="106">
        <f>IFERROR(U107/U$28,0)</f>
        <v>-7.3280006294084349E-2</v>
      </c>
    </row>
    <row r="108" spans="1:22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2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2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2" ht="12.75" customHeight="1" x14ac:dyDescent="0.3">
      <c r="A111" s="38" t="s">
        <v>141</v>
      </c>
      <c r="B111" s="50"/>
      <c r="C111" s="107">
        <f>'Catering MMC'!C111+'Catering BBC'!C111</f>
        <v>171205.5</v>
      </c>
      <c r="D111" s="103">
        <f t="shared" ref="D111:D116" si="39">IFERROR(C111/C$28,0)</f>
        <v>0.15</v>
      </c>
      <c r="E111" s="107">
        <f>'Catering MMC'!E111+'Catering BBC'!E111</f>
        <v>174629.61</v>
      </c>
      <c r="F111" s="103">
        <f t="shared" ref="F111:F116" si="40">IFERROR(E111/E$28,0)</f>
        <v>0.15</v>
      </c>
      <c r="G111" s="107">
        <f>'Catering MMC'!G111+'Catering BBC'!G111</f>
        <v>178122.2022</v>
      </c>
      <c r="H111" s="103">
        <f t="shared" ref="H111:H116" si="41">IFERROR(G111/G$28,0)</f>
        <v>0.15</v>
      </c>
      <c r="I111" s="107">
        <f>'Catering MMC'!I111+'Catering BBC'!I111</f>
        <v>181684.646244</v>
      </c>
      <c r="J111" s="103">
        <f t="shared" ref="J111:J116" si="42">IFERROR(I111/I$28,0)</f>
        <v>0.14999999999999997</v>
      </c>
      <c r="K111" s="107">
        <f>'Catering MMC'!K111+'Catering BBC'!K111</f>
        <v>185318.33916888002</v>
      </c>
      <c r="L111" s="103">
        <f t="shared" ref="L111:L116" si="43">IFERROR(K111/K$28,0)</f>
        <v>0.15</v>
      </c>
      <c r="M111" s="107">
        <f>'Catering MMC'!M111+'Catering BBC'!M111</f>
        <v>189024.70595225759</v>
      </c>
      <c r="N111" s="103">
        <f t="shared" ref="N111:N116" si="44">IFERROR(M111/M$28,0)</f>
        <v>0.15</v>
      </c>
      <c r="O111" s="107">
        <f>'Catering MMC'!O111+'Catering BBC'!O111</f>
        <v>192805.20007130277</v>
      </c>
      <c r="P111" s="103">
        <f t="shared" ref="P111:P116" si="45">IFERROR(O111/O$28,0)</f>
        <v>0.15000000000000002</v>
      </c>
      <c r="Q111" s="107">
        <f>'Catering MMC'!Q111+'Catering BBC'!Q111</f>
        <v>196661.30407272882</v>
      </c>
      <c r="R111" s="103">
        <f t="shared" ref="R111:R116" si="46">IFERROR(Q111/Q$28,0)</f>
        <v>0.15</v>
      </c>
      <c r="S111" s="107">
        <f>'Catering MMC'!S111+'Catering BBC'!S111</f>
        <v>200594.53015418339</v>
      </c>
      <c r="T111" s="103">
        <f t="shared" ref="T111:T116" si="47">IFERROR(S111/S$28,0)</f>
        <v>0.15</v>
      </c>
      <c r="U111" s="107">
        <f>'Catering MMC'!U111+'Catering BBC'!U111</f>
        <v>204606.42075726707</v>
      </c>
      <c r="V111" s="103">
        <f t="shared" ref="V111:V116" si="48">IFERROR(U111/U$28,0)</f>
        <v>0.15</v>
      </c>
    </row>
    <row r="112" spans="1:22" ht="12.75" customHeight="1" x14ac:dyDescent="0.3">
      <c r="A112" s="38" t="s">
        <v>96</v>
      </c>
      <c r="B112" s="50"/>
      <c r="C112" s="102">
        <f>'Catering MMC'!C112+'Catering BBC'!C112</f>
        <v>0</v>
      </c>
      <c r="D112" s="103">
        <f t="shared" si="39"/>
        <v>0</v>
      </c>
      <c r="E112" s="102">
        <f>'Catering MMC'!E112+'Catering BBC'!E112</f>
        <v>0</v>
      </c>
      <c r="F112" s="103">
        <f t="shared" si="40"/>
        <v>0</v>
      </c>
      <c r="G112" s="102">
        <f>'Catering MMC'!G112+'Catering BBC'!G112</f>
        <v>0</v>
      </c>
      <c r="H112" s="103">
        <f t="shared" si="41"/>
        <v>0</v>
      </c>
      <c r="I112" s="102">
        <f>'Catering MMC'!I112+'Catering BBC'!I112</f>
        <v>0</v>
      </c>
      <c r="J112" s="103">
        <f t="shared" si="42"/>
        <v>0</v>
      </c>
      <c r="K112" s="102">
        <f>'Catering MMC'!K112+'Catering BBC'!K112</f>
        <v>0</v>
      </c>
      <c r="L112" s="103">
        <f t="shared" si="43"/>
        <v>0</v>
      </c>
      <c r="M112" s="102">
        <f>'Catering MMC'!M112+'Catering BBC'!M112</f>
        <v>0</v>
      </c>
      <c r="N112" s="103">
        <f t="shared" si="44"/>
        <v>0</v>
      </c>
      <c r="O112" s="102">
        <f>'Catering MMC'!O112+'Catering BBC'!O112</f>
        <v>0</v>
      </c>
      <c r="P112" s="103">
        <f t="shared" si="45"/>
        <v>0</v>
      </c>
      <c r="Q112" s="102">
        <f>'Catering MMC'!Q112+'Catering BBC'!Q112</f>
        <v>0</v>
      </c>
      <c r="R112" s="103">
        <f t="shared" si="46"/>
        <v>0</v>
      </c>
      <c r="S112" s="102">
        <f>'Catering MMC'!S112+'Catering BBC'!S112</f>
        <v>0</v>
      </c>
      <c r="T112" s="103">
        <f t="shared" si="47"/>
        <v>0</v>
      </c>
      <c r="U112" s="102">
        <f>'Catering MMC'!U112+'Catering BBC'!U112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02">
        <f>'Catering MMC'!C113+'Catering BBC'!C113</f>
        <v>0</v>
      </c>
      <c r="D113" s="103">
        <f t="shared" si="39"/>
        <v>0</v>
      </c>
      <c r="E113" s="102">
        <f>'Catering MMC'!E113+'Catering BBC'!E113</f>
        <v>0</v>
      </c>
      <c r="F113" s="103">
        <f t="shared" si="40"/>
        <v>0</v>
      </c>
      <c r="G113" s="102">
        <f>'Catering MMC'!G113+'Catering BBC'!G113</f>
        <v>0</v>
      </c>
      <c r="H113" s="103">
        <f t="shared" si="41"/>
        <v>0</v>
      </c>
      <c r="I113" s="102">
        <f>'Catering MMC'!I113+'Catering BBC'!I113</f>
        <v>0</v>
      </c>
      <c r="J113" s="103">
        <f t="shared" si="42"/>
        <v>0</v>
      </c>
      <c r="K113" s="102">
        <f>'Catering MMC'!K113+'Catering BBC'!K113</f>
        <v>0</v>
      </c>
      <c r="L113" s="103">
        <f t="shared" si="43"/>
        <v>0</v>
      </c>
      <c r="M113" s="102">
        <f>'Catering MMC'!M113+'Catering BBC'!M113</f>
        <v>0</v>
      </c>
      <c r="N113" s="103">
        <f t="shared" si="44"/>
        <v>0</v>
      </c>
      <c r="O113" s="102">
        <f>'Catering MMC'!O113+'Catering BBC'!O113</f>
        <v>0</v>
      </c>
      <c r="P113" s="103">
        <f t="shared" si="45"/>
        <v>0</v>
      </c>
      <c r="Q113" s="102">
        <f>'Catering MMC'!Q113+'Catering BBC'!Q113</f>
        <v>0</v>
      </c>
      <c r="R113" s="103">
        <f t="shared" si="46"/>
        <v>0</v>
      </c>
      <c r="S113" s="102">
        <f>'Catering MMC'!S113+'Catering BBC'!S113</f>
        <v>0</v>
      </c>
      <c r="T113" s="103">
        <f t="shared" si="47"/>
        <v>0</v>
      </c>
      <c r="U113" s="102">
        <f>'Catering MMC'!U113+'Catering BBC'!U113</f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02">
        <f>'Catering MMC'!C114+'Catering BBC'!C114</f>
        <v>0</v>
      </c>
      <c r="D114" s="103">
        <f t="shared" si="39"/>
        <v>0</v>
      </c>
      <c r="E114" s="102">
        <f>'Catering MMC'!E114+'Catering BBC'!E114</f>
        <v>0</v>
      </c>
      <c r="F114" s="103">
        <f t="shared" si="40"/>
        <v>0</v>
      </c>
      <c r="G114" s="102">
        <f>'Catering MMC'!G114+'Catering BBC'!G114</f>
        <v>0</v>
      </c>
      <c r="H114" s="103">
        <f t="shared" si="41"/>
        <v>0</v>
      </c>
      <c r="I114" s="102">
        <f>'Catering MMC'!I114+'Catering BBC'!I114</f>
        <v>0</v>
      </c>
      <c r="J114" s="103">
        <f t="shared" si="42"/>
        <v>0</v>
      </c>
      <c r="K114" s="102">
        <f>'Catering MMC'!K114+'Catering BBC'!K114</f>
        <v>0</v>
      </c>
      <c r="L114" s="103">
        <f t="shared" si="43"/>
        <v>0</v>
      </c>
      <c r="M114" s="102">
        <f>'Catering MMC'!M114+'Catering BBC'!M114</f>
        <v>0</v>
      </c>
      <c r="N114" s="103">
        <f t="shared" si="44"/>
        <v>0</v>
      </c>
      <c r="O114" s="102">
        <f>'Catering MMC'!O114+'Catering BBC'!O114</f>
        <v>0</v>
      </c>
      <c r="P114" s="103">
        <f t="shared" si="45"/>
        <v>0</v>
      </c>
      <c r="Q114" s="102">
        <f>'Catering MMC'!Q114+'Catering BBC'!Q114</f>
        <v>0</v>
      </c>
      <c r="R114" s="103">
        <f t="shared" si="46"/>
        <v>0</v>
      </c>
      <c r="S114" s="102">
        <f>'Catering MMC'!S114+'Catering BBC'!S114</f>
        <v>0</v>
      </c>
      <c r="T114" s="103">
        <f t="shared" si="47"/>
        <v>0</v>
      </c>
      <c r="U114" s="102">
        <f>'Catering MMC'!U114+'Catering BBC'!U114</f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04">
        <f>'Catering MMC'!C115+'Catering BBC'!C115</f>
        <v>0</v>
      </c>
      <c r="D115" s="103">
        <f t="shared" si="39"/>
        <v>0</v>
      </c>
      <c r="E115" s="104">
        <f>'Catering MMC'!E115+'Catering BBC'!E115</f>
        <v>0</v>
      </c>
      <c r="F115" s="103">
        <f t="shared" si="40"/>
        <v>0</v>
      </c>
      <c r="G115" s="104">
        <f>'Catering MMC'!G115+'Catering BBC'!G115</f>
        <v>0</v>
      </c>
      <c r="H115" s="103">
        <f t="shared" si="41"/>
        <v>0</v>
      </c>
      <c r="I115" s="104">
        <f>'Catering MMC'!I115+'Catering BBC'!I115</f>
        <v>0</v>
      </c>
      <c r="J115" s="103">
        <f t="shared" si="42"/>
        <v>0</v>
      </c>
      <c r="K115" s="104">
        <f>'Catering MMC'!K115+'Catering BBC'!K115</f>
        <v>0</v>
      </c>
      <c r="L115" s="103">
        <f t="shared" si="43"/>
        <v>0</v>
      </c>
      <c r="M115" s="104">
        <f>'Catering MMC'!M115+'Catering BBC'!M115</f>
        <v>0</v>
      </c>
      <c r="N115" s="103">
        <f t="shared" si="44"/>
        <v>0</v>
      </c>
      <c r="O115" s="104">
        <f>'Catering MMC'!O115+'Catering BBC'!O115</f>
        <v>0</v>
      </c>
      <c r="P115" s="103">
        <f t="shared" si="45"/>
        <v>0</v>
      </c>
      <c r="Q115" s="104">
        <f>'Catering MMC'!Q115+'Catering BBC'!Q115</f>
        <v>0</v>
      </c>
      <c r="R115" s="103">
        <f t="shared" si="46"/>
        <v>0</v>
      </c>
      <c r="S115" s="104">
        <f>'Catering MMC'!S115+'Catering BBC'!S115</f>
        <v>0</v>
      </c>
      <c r="T115" s="103">
        <f t="shared" si="47"/>
        <v>0</v>
      </c>
      <c r="U115" s="104">
        <f>'Catering MMC'!U115+'Catering BBC'!U115</f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171205.5</v>
      </c>
      <c r="D116" s="106">
        <f t="shared" si="39"/>
        <v>0.15</v>
      </c>
      <c r="E116" s="108">
        <f>SUM(E111:E115)</f>
        <v>174629.61</v>
      </c>
      <c r="F116" s="106">
        <f t="shared" si="40"/>
        <v>0.15</v>
      </c>
      <c r="G116" s="108">
        <f>SUM(G111:G115)</f>
        <v>178122.2022</v>
      </c>
      <c r="H116" s="106">
        <f t="shared" si="41"/>
        <v>0.15</v>
      </c>
      <c r="I116" s="108">
        <f>SUM(I111:I115)</f>
        <v>181684.646244</v>
      </c>
      <c r="J116" s="106">
        <f t="shared" si="42"/>
        <v>0.14999999999999997</v>
      </c>
      <c r="K116" s="108">
        <f>SUM(K111:K115)</f>
        <v>185318.33916888002</v>
      </c>
      <c r="L116" s="106">
        <f t="shared" si="43"/>
        <v>0.15</v>
      </c>
      <c r="M116" s="108">
        <f>SUM(M111:M115)</f>
        <v>189024.70595225759</v>
      </c>
      <c r="N116" s="106">
        <f t="shared" si="44"/>
        <v>0.15</v>
      </c>
      <c r="O116" s="108">
        <f>SUM(O111:O115)</f>
        <v>192805.20007130277</v>
      </c>
      <c r="P116" s="106">
        <f t="shared" si="45"/>
        <v>0.15000000000000002</v>
      </c>
      <c r="Q116" s="108">
        <f>SUM(Q111:Q115)</f>
        <v>196661.30407272882</v>
      </c>
      <c r="R116" s="106">
        <f t="shared" si="46"/>
        <v>0.15</v>
      </c>
      <c r="S116" s="108">
        <f>SUM(S111:S115)</f>
        <v>200594.53015418339</v>
      </c>
      <c r="T116" s="106">
        <f t="shared" si="47"/>
        <v>0.15</v>
      </c>
      <c r="U116" s="108">
        <f>SUM(U111:U115)</f>
        <v>204606.42075726707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39"/>
  <sheetViews>
    <sheetView zoomScaleNormal="100" workbookViewId="0">
      <selection activeCell="C99" sqref="C99"/>
    </sheetView>
  </sheetViews>
  <sheetFormatPr defaultColWidth="9.109375" defaultRowHeight="13.8" x14ac:dyDescent="0.3"/>
  <cols>
    <col min="1" max="1" width="4.5546875" style="2" customWidth="1"/>
    <col min="2" max="2" width="5.5546875" style="2" customWidth="1"/>
    <col min="3" max="3" width="35.5546875" style="2" customWidth="1"/>
    <col min="4" max="4" width="1.5546875" style="2" customWidth="1"/>
    <col min="5" max="5" width="39.5546875" style="2" customWidth="1"/>
    <col min="6" max="6" width="1.5546875" style="2" customWidth="1"/>
    <col min="7" max="7" width="15.6640625" style="2" customWidth="1"/>
    <col min="8" max="16384" width="9.109375" style="2"/>
  </cols>
  <sheetData>
    <row r="1" spans="1:7" x14ac:dyDescent="0.3">
      <c r="A1" s="1" t="s">
        <v>338</v>
      </c>
      <c r="C1" s="1"/>
    </row>
    <row r="2" spans="1:7" x14ac:dyDescent="0.3">
      <c r="A2" s="4" t="s">
        <v>105</v>
      </c>
      <c r="C2" s="4"/>
    </row>
    <row r="3" spans="1:7" x14ac:dyDescent="0.3">
      <c r="A3" s="4" t="s">
        <v>278</v>
      </c>
      <c r="C3" s="28"/>
    </row>
    <row r="4" spans="1:7" x14ac:dyDescent="0.3">
      <c r="A4" s="4"/>
      <c r="C4" s="28"/>
    </row>
    <row r="5" spans="1:7" x14ac:dyDescent="0.3">
      <c r="A5" s="4" t="s">
        <v>265</v>
      </c>
      <c r="C5" s="134" t="s">
        <v>375</v>
      </c>
    </row>
    <row r="6" spans="1:7" x14ac:dyDescent="0.3">
      <c r="B6" s="4"/>
      <c r="C6" s="4"/>
    </row>
    <row r="7" spans="1:7" x14ac:dyDescent="0.3">
      <c r="A7" s="133" t="s">
        <v>89</v>
      </c>
      <c r="B7" s="4" t="s">
        <v>41</v>
      </c>
      <c r="C7" s="4"/>
    </row>
    <row r="8" spans="1:7" x14ac:dyDescent="0.3">
      <c r="B8" s="29" t="s">
        <v>42</v>
      </c>
      <c r="C8" s="29"/>
    </row>
    <row r="9" spans="1:7" x14ac:dyDescent="0.3">
      <c r="B9" s="5"/>
      <c r="C9" s="5"/>
    </row>
    <row r="10" spans="1:7" x14ac:dyDescent="0.3">
      <c r="B10" s="274" t="s">
        <v>41</v>
      </c>
      <c r="C10" s="275"/>
      <c r="D10" s="166"/>
      <c r="E10" s="109" t="s">
        <v>86</v>
      </c>
      <c r="F10" s="166"/>
      <c r="G10" s="109" t="s">
        <v>43</v>
      </c>
    </row>
    <row r="11" spans="1:7" x14ac:dyDescent="0.3">
      <c r="B11" s="273" t="s">
        <v>438</v>
      </c>
      <c r="C11" s="273"/>
      <c r="D11" s="5"/>
      <c r="E11" s="134" t="s">
        <v>439</v>
      </c>
      <c r="F11" s="5"/>
      <c r="G11" s="174">
        <v>25000</v>
      </c>
    </row>
    <row r="12" spans="1:7" ht="27.6" x14ac:dyDescent="0.3">
      <c r="B12" s="273" t="s">
        <v>438</v>
      </c>
      <c r="C12" s="273"/>
      <c r="D12" s="5"/>
      <c r="E12" s="255" t="s">
        <v>440</v>
      </c>
      <c r="F12" s="5"/>
      <c r="G12" s="174">
        <v>148000</v>
      </c>
    </row>
    <row r="13" spans="1:7" x14ac:dyDescent="0.3">
      <c r="B13" s="273" t="s">
        <v>438</v>
      </c>
      <c r="C13" s="273"/>
      <c r="D13" s="5"/>
      <c r="E13" s="134" t="s">
        <v>441</v>
      </c>
      <c r="F13" s="5"/>
      <c r="G13" s="174">
        <v>103000</v>
      </c>
    </row>
    <row r="14" spans="1:7" x14ac:dyDescent="0.3">
      <c r="B14" s="273"/>
      <c r="C14" s="273"/>
      <c r="D14" s="5"/>
      <c r="E14" s="134"/>
      <c r="F14" s="5"/>
      <c r="G14" s="174">
        <v>0</v>
      </c>
    </row>
    <row r="15" spans="1:7" x14ac:dyDescent="0.3">
      <c r="B15" s="273"/>
      <c r="C15" s="273"/>
      <c r="D15" s="5"/>
      <c r="E15" s="134"/>
      <c r="F15" s="5"/>
      <c r="G15" s="174">
        <v>0</v>
      </c>
    </row>
    <row r="16" spans="1:7" x14ac:dyDescent="0.3">
      <c r="B16" s="273"/>
      <c r="C16" s="273"/>
      <c r="D16" s="5"/>
      <c r="E16" s="134"/>
      <c r="F16" s="5"/>
      <c r="G16" s="174">
        <v>0</v>
      </c>
    </row>
    <row r="17" spans="2:7" x14ac:dyDescent="0.3">
      <c r="B17" s="273"/>
      <c r="C17" s="273"/>
      <c r="D17" s="5"/>
      <c r="E17" s="134"/>
      <c r="F17" s="5"/>
      <c r="G17" s="174">
        <v>0</v>
      </c>
    </row>
    <row r="18" spans="2:7" x14ac:dyDescent="0.3">
      <c r="B18" s="273"/>
      <c r="C18" s="273"/>
      <c r="D18" s="5"/>
      <c r="E18" s="134"/>
      <c r="F18" s="5"/>
      <c r="G18" s="174">
        <v>0</v>
      </c>
    </row>
    <row r="19" spans="2:7" x14ac:dyDescent="0.3">
      <c r="B19" s="273"/>
      <c r="C19" s="273"/>
      <c r="D19" s="5"/>
      <c r="E19" s="134"/>
      <c r="F19" s="5"/>
      <c r="G19" s="174">
        <v>0</v>
      </c>
    </row>
    <row r="20" spans="2:7" x14ac:dyDescent="0.3">
      <c r="B20" s="273"/>
      <c r="C20" s="273"/>
      <c r="D20" s="5"/>
      <c r="E20" s="134"/>
      <c r="F20" s="5"/>
      <c r="G20" s="174">
        <v>0</v>
      </c>
    </row>
    <row r="21" spans="2:7" x14ac:dyDescent="0.3">
      <c r="B21" s="273"/>
      <c r="C21" s="273"/>
      <c r="D21" s="5"/>
      <c r="E21" s="134"/>
      <c r="F21" s="5"/>
      <c r="G21" s="174">
        <v>0</v>
      </c>
    </row>
    <row r="22" spans="2:7" x14ac:dyDescent="0.3">
      <c r="B22" s="273"/>
      <c r="C22" s="273"/>
      <c r="D22" s="5"/>
      <c r="E22" s="134"/>
      <c r="F22" s="5"/>
      <c r="G22" s="174">
        <v>0</v>
      </c>
    </row>
    <row r="23" spans="2:7" x14ac:dyDescent="0.3">
      <c r="B23" s="273"/>
      <c r="C23" s="273"/>
      <c r="D23" s="5"/>
      <c r="E23" s="134"/>
      <c r="F23" s="5"/>
      <c r="G23" s="174">
        <v>0</v>
      </c>
    </row>
    <row r="24" spans="2:7" x14ac:dyDescent="0.3">
      <c r="B24" s="273"/>
      <c r="C24" s="273"/>
      <c r="D24" s="5"/>
      <c r="E24" s="134"/>
      <c r="F24" s="5"/>
      <c r="G24" s="174">
        <v>0</v>
      </c>
    </row>
    <row r="25" spans="2:7" x14ac:dyDescent="0.3">
      <c r="B25" s="273"/>
      <c r="C25" s="273"/>
      <c r="D25" s="5"/>
      <c r="E25" s="134"/>
      <c r="F25" s="5"/>
      <c r="G25" s="174">
        <v>0</v>
      </c>
    </row>
    <row r="26" spans="2:7" x14ac:dyDescent="0.3">
      <c r="B26" s="273"/>
      <c r="C26" s="273"/>
      <c r="D26" s="5"/>
      <c r="E26" s="134"/>
      <c r="F26" s="5"/>
      <c r="G26" s="174">
        <v>0</v>
      </c>
    </row>
    <row r="27" spans="2:7" x14ac:dyDescent="0.3">
      <c r="B27" s="273"/>
      <c r="C27" s="273"/>
      <c r="D27" s="5"/>
      <c r="E27" s="134"/>
      <c r="F27" s="5"/>
      <c r="G27" s="174">
        <v>0</v>
      </c>
    </row>
    <row r="28" spans="2:7" x14ac:dyDescent="0.3">
      <c r="B28" s="273"/>
      <c r="C28" s="273"/>
      <c r="D28" s="5"/>
      <c r="E28" s="134"/>
      <c r="F28" s="5"/>
      <c r="G28" s="174">
        <v>0</v>
      </c>
    </row>
    <row r="29" spans="2:7" x14ac:dyDescent="0.3">
      <c r="B29" s="273"/>
      <c r="C29" s="273"/>
      <c r="D29" s="5"/>
      <c r="E29" s="134"/>
      <c r="F29" s="5"/>
      <c r="G29" s="174">
        <v>0</v>
      </c>
    </row>
    <row r="30" spans="2:7" x14ac:dyDescent="0.3">
      <c r="B30" s="273"/>
      <c r="C30" s="273"/>
      <c r="D30" s="5"/>
      <c r="E30" s="134"/>
      <c r="F30" s="5"/>
      <c r="G30" s="174">
        <v>0</v>
      </c>
    </row>
    <row r="31" spans="2:7" x14ac:dyDescent="0.3">
      <c r="B31" s="273"/>
      <c r="C31" s="273"/>
      <c r="D31" s="5"/>
      <c r="E31" s="134"/>
      <c r="F31" s="5"/>
      <c r="G31" s="174">
        <v>0</v>
      </c>
    </row>
    <row r="32" spans="2:7" x14ac:dyDescent="0.3">
      <c r="B32" s="12" t="s">
        <v>44</v>
      </c>
      <c r="C32" s="12"/>
      <c r="D32" s="5"/>
      <c r="E32" s="5"/>
      <c r="F32" s="5"/>
      <c r="G32" s="175">
        <f>SUM(G11:G31)</f>
        <v>276000</v>
      </c>
    </row>
    <row r="33" spans="2:7" x14ac:dyDescent="0.3">
      <c r="G33" s="19"/>
    </row>
    <row r="34" spans="2:7" x14ac:dyDescent="0.3">
      <c r="B34" s="59" t="s">
        <v>45</v>
      </c>
      <c r="C34" s="59"/>
    </row>
    <row r="35" spans="2:7" x14ac:dyDescent="0.3">
      <c r="B35" s="2" t="s">
        <v>273</v>
      </c>
      <c r="G35" s="134"/>
    </row>
    <row r="36" spans="2:7" x14ac:dyDescent="0.3">
      <c r="B36" s="2" t="s">
        <v>46</v>
      </c>
      <c r="G36" s="176" t="s">
        <v>437</v>
      </c>
    </row>
    <row r="37" spans="2:7" x14ac:dyDescent="0.3">
      <c r="G37" s="10"/>
    </row>
    <row r="38" spans="2:7" x14ac:dyDescent="0.3">
      <c r="B38" s="29" t="s">
        <v>274</v>
      </c>
      <c r="C38" s="29"/>
    </row>
    <row r="39" spans="2:7" x14ac:dyDescent="0.3">
      <c r="B39" s="29" t="s">
        <v>275</v>
      </c>
      <c r="C39" s="29"/>
    </row>
  </sheetData>
  <mergeCells count="22">
    <mergeCell ref="B21:C21"/>
    <mergeCell ref="B11:C11"/>
    <mergeCell ref="B12:C12"/>
    <mergeCell ref="B13:C13"/>
    <mergeCell ref="B14:C14"/>
    <mergeCell ref="B15:C15"/>
    <mergeCell ref="B28:C28"/>
    <mergeCell ref="B29:C29"/>
    <mergeCell ref="B30:C30"/>
    <mergeCell ref="B31:C31"/>
    <mergeCell ref="B10:C10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</mergeCells>
  <pageMargins left="0.7" right="0.7" top="0.75" bottom="0.75" header="0.3" footer="0.3"/>
  <pageSetup scale="94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X126"/>
  <sheetViews>
    <sheetView topLeftCell="A70" zoomScale="70" zoomScaleNormal="70" workbookViewId="0">
      <selection activeCell="Y90" sqref="Y90"/>
    </sheetView>
  </sheetViews>
  <sheetFormatPr defaultColWidth="9.109375" defaultRowHeight="12.75" customHeight="1" x14ac:dyDescent="0.3"/>
  <cols>
    <col min="1" max="1" width="9.5546875" style="5" customWidth="1"/>
    <col min="2" max="2" width="39" style="5" customWidth="1"/>
    <col min="3" max="3" width="12.66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247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General &amp; Administrative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404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38" t="s">
        <v>237</v>
      </c>
      <c r="B19" s="50"/>
      <c r="C19" s="136"/>
      <c r="D19" s="103">
        <f>IFERROR(C19/C$28,0)</f>
        <v>0</v>
      </c>
      <c r="E19" s="136"/>
      <c r="F19" s="103">
        <f>IFERROR(E19/E$28,0)</f>
        <v>0</v>
      </c>
      <c r="G19" s="136"/>
      <c r="H19" s="103">
        <f>IFERROR(G19/G$28,0)</f>
        <v>0</v>
      </c>
      <c r="I19" s="136"/>
      <c r="J19" s="103">
        <f>IFERROR(I19/I$28,0)</f>
        <v>0</v>
      </c>
      <c r="K19" s="136"/>
      <c r="L19" s="103">
        <f>IFERROR(K19/K$28,0)</f>
        <v>0</v>
      </c>
      <c r="M19" s="136"/>
      <c r="N19" s="103">
        <f>IFERROR(M19/M$28,0)</f>
        <v>0</v>
      </c>
      <c r="O19" s="136"/>
      <c r="P19" s="103">
        <f>IFERROR(O19/O$28,0)</f>
        <v>0</v>
      </c>
      <c r="Q19" s="136"/>
      <c r="R19" s="103">
        <f>IFERROR(Q19/Q$28,0)</f>
        <v>0</v>
      </c>
      <c r="S19" s="136"/>
      <c r="T19" s="103">
        <f>IFERROR(S19/S$28,0)</f>
        <v>0</v>
      </c>
      <c r="U19" s="136"/>
      <c r="V19" s="103">
        <f>IFERROR(U19/U$28,0)</f>
        <v>0</v>
      </c>
    </row>
    <row r="20" spans="1:22" ht="12.75" customHeight="1" x14ac:dyDescent="0.3">
      <c r="A20" s="38" t="s">
        <v>238</v>
      </c>
      <c r="B20" s="50"/>
      <c r="C20" s="136"/>
      <c r="D20" s="103">
        <f>IFERROR(C20/C$28,0)</f>
        <v>0</v>
      </c>
      <c r="E20" s="136"/>
      <c r="F20" s="103">
        <f>IFERROR(E20/E$28,0)</f>
        <v>0</v>
      </c>
      <c r="G20" s="136"/>
      <c r="H20" s="103">
        <f>IFERROR(G20/G$28,0)</f>
        <v>0</v>
      </c>
      <c r="I20" s="136"/>
      <c r="J20" s="103">
        <f>IFERROR(I20/I$28,0)</f>
        <v>0</v>
      </c>
      <c r="K20" s="136"/>
      <c r="L20" s="103">
        <f>IFERROR(K20/K$28,0)</f>
        <v>0</v>
      </c>
      <c r="M20" s="136"/>
      <c r="N20" s="103">
        <f>IFERROR(M20/M$28,0)</f>
        <v>0</v>
      </c>
      <c r="O20" s="136"/>
      <c r="P20" s="103">
        <f>IFERROR(O20/O$28,0)</f>
        <v>0</v>
      </c>
      <c r="Q20" s="136"/>
      <c r="R20" s="103">
        <f>IFERROR(Q20/Q$28,0)</f>
        <v>0</v>
      </c>
      <c r="S20" s="136"/>
      <c r="T20" s="103">
        <f>IFERROR(S20/S$28,0)</f>
        <v>0</v>
      </c>
      <c r="U20" s="136"/>
      <c r="V20" s="103">
        <f>IFERROR(U20/U$28,0)</f>
        <v>0</v>
      </c>
    </row>
    <row r="21" spans="1:22" ht="12.75" customHeight="1" x14ac:dyDescent="0.3">
      <c r="A21" s="151" t="s">
        <v>235</v>
      </c>
      <c r="B21" s="50"/>
      <c r="C21" s="102"/>
      <c r="D21" s="103">
        <f>IFERROR(C21/C$28,0)</f>
        <v>0</v>
      </c>
      <c r="E21" s="102"/>
      <c r="F21" s="103">
        <f>IFERROR(E21/E$28,0)</f>
        <v>0</v>
      </c>
      <c r="G21" s="102"/>
      <c r="H21" s="103">
        <f>IFERROR(G21/G$28,0)</f>
        <v>0</v>
      </c>
      <c r="I21" s="102"/>
      <c r="J21" s="103">
        <f>IFERROR(I21/I$28,0)</f>
        <v>0</v>
      </c>
      <c r="K21" s="102"/>
      <c r="L21" s="103">
        <f>IFERROR(K21/K$28,0)</f>
        <v>0</v>
      </c>
      <c r="M21" s="102"/>
      <c r="N21" s="103">
        <f>IFERROR(M21/M$28,0)</f>
        <v>0</v>
      </c>
      <c r="O21" s="102"/>
      <c r="P21" s="103">
        <f>IFERROR(O21/O$28,0)</f>
        <v>0</v>
      </c>
      <c r="Q21" s="102"/>
      <c r="R21" s="103">
        <f>IFERROR(Q21/Q$28,0)</f>
        <v>0</v>
      </c>
      <c r="S21" s="102"/>
      <c r="T21" s="103">
        <f>IFERROR(S21/S$28,0)</f>
        <v>0</v>
      </c>
      <c r="U21" s="102"/>
      <c r="V21" s="103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</row>
    <row r="25" spans="1:22" ht="12.75" customHeight="1" x14ac:dyDescent="0.3">
      <c r="A25" s="38" t="s">
        <v>242</v>
      </c>
      <c r="B25" s="50"/>
      <c r="C25" s="102"/>
      <c r="D25" s="103">
        <f t="shared" si="0"/>
        <v>0</v>
      </c>
      <c r="E25" s="102"/>
      <c r="F25" s="103">
        <f t="shared" si="1"/>
        <v>0</v>
      </c>
      <c r="G25" s="102"/>
      <c r="H25" s="103">
        <f t="shared" si="2"/>
        <v>0</v>
      </c>
      <c r="I25" s="102"/>
      <c r="J25" s="103">
        <f t="shared" si="3"/>
        <v>0</v>
      </c>
      <c r="K25" s="102"/>
      <c r="L25" s="103">
        <f t="shared" si="4"/>
        <v>0</v>
      </c>
      <c r="M25" s="102"/>
      <c r="N25" s="103">
        <f t="shared" si="5"/>
        <v>0</v>
      </c>
      <c r="O25" s="102"/>
      <c r="P25" s="103">
        <f t="shared" si="6"/>
        <v>0</v>
      </c>
      <c r="Q25" s="102"/>
      <c r="R25" s="103">
        <f t="shared" si="7"/>
        <v>0</v>
      </c>
      <c r="S25" s="102"/>
      <c r="T25" s="103">
        <f t="shared" si="8"/>
        <v>0</v>
      </c>
      <c r="U25" s="102"/>
      <c r="V25" s="103">
        <f t="shared" si="9"/>
        <v>0</v>
      </c>
    </row>
    <row r="26" spans="1:22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2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216"/>
      <c r="D31" s="103">
        <f>IFERROR(C31/C$28,0)</f>
        <v>0</v>
      </c>
      <c r="E31" s="216"/>
      <c r="F31" s="103">
        <f>IFERROR(E31/E$28,0)</f>
        <v>0</v>
      </c>
      <c r="G31" s="216"/>
      <c r="H31" s="103">
        <f>IFERROR(G31/G$28,0)</f>
        <v>0</v>
      </c>
      <c r="I31" s="216"/>
      <c r="J31" s="103">
        <f>IFERROR(I31/I$28,0)</f>
        <v>0</v>
      </c>
      <c r="K31" s="216"/>
      <c r="L31" s="103">
        <f>IFERROR(K31/K$28,0)</f>
        <v>0</v>
      </c>
      <c r="M31" s="216"/>
      <c r="N31" s="103">
        <f>IFERROR(M31/M$28,0)</f>
        <v>0</v>
      </c>
      <c r="O31" s="216"/>
      <c r="P31" s="103">
        <f>IFERROR(O31/O$28,0)</f>
        <v>0</v>
      </c>
      <c r="Q31" s="216"/>
      <c r="R31" s="103">
        <f>IFERROR(Q31/Q$28,0)</f>
        <v>0</v>
      </c>
      <c r="S31" s="216"/>
      <c r="T31" s="103">
        <f>IFERROR(S31/S$28,0)</f>
        <v>0</v>
      </c>
      <c r="U31" s="216"/>
      <c r="V31" s="103">
        <f>IFERROR(U31/U$28,0)</f>
        <v>0</v>
      </c>
    </row>
    <row r="32" spans="1:22" ht="12.75" customHeight="1" x14ac:dyDescent="0.3">
      <c r="A32" s="70" t="s">
        <v>75</v>
      </c>
      <c r="B32" s="70"/>
      <c r="C32" s="219"/>
      <c r="D32" s="103">
        <f>IFERROR(C32/C$28,0)</f>
        <v>0</v>
      </c>
      <c r="E32" s="219"/>
      <c r="F32" s="103">
        <f>IFERROR(E32/E$28,0)</f>
        <v>0</v>
      </c>
      <c r="G32" s="219"/>
      <c r="H32" s="103">
        <f>IFERROR(G32/G$28,0)</f>
        <v>0</v>
      </c>
      <c r="I32" s="219"/>
      <c r="J32" s="103">
        <f>IFERROR(I32/I$28,0)</f>
        <v>0</v>
      </c>
      <c r="K32" s="219"/>
      <c r="L32" s="103">
        <f>IFERROR(K32/K$28,0)</f>
        <v>0</v>
      </c>
      <c r="M32" s="219"/>
      <c r="N32" s="103">
        <f>IFERROR(M32/M$28,0)</f>
        <v>0</v>
      </c>
      <c r="O32" s="219"/>
      <c r="P32" s="103">
        <f>IFERROR(O32/O$28,0)</f>
        <v>0</v>
      </c>
      <c r="Q32" s="219"/>
      <c r="R32" s="103">
        <f>IFERROR(Q32/Q$28,0)</f>
        <v>0</v>
      </c>
      <c r="S32" s="219"/>
      <c r="T32" s="103">
        <f>IFERROR(S32/S$28,0)</f>
        <v>0</v>
      </c>
      <c r="U32" s="21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6">
        <v>446447</v>
      </c>
      <c r="D36" s="103">
        <f t="shared" ref="D36:D46" si="10">IFERROR(C36/C$28,0)</f>
        <v>0</v>
      </c>
      <c r="E36" s="216">
        <v>457608.17499999999</v>
      </c>
      <c r="F36" s="103">
        <f t="shared" ref="F36:F46" si="11">IFERROR(E36/E$28,0)</f>
        <v>0</v>
      </c>
      <c r="G36" s="216">
        <v>469048.37937499996</v>
      </c>
      <c r="H36" s="103">
        <f t="shared" ref="H36:H46" si="12">IFERROR(G36/G$28,0)</f>
        <v>0</v>
      </c>
      <c r="I36" s="216">
        <v>480774.58885937493</v>
      </c>
      <c r="J36" s="103">
        <f t="shared" ref="J36:J46" si="13">IFERROR(I36/I$28,0)</f>
        <v>0</v>
      </c>
      <c r="K36" s="216">
        <v>492793.95358085923</v>
      </c>
      <c r="L36" s="103">
        <f t="shared" ref="L36:L46" si="14">IFERROR(K36/K$28,0)</f>
        <v>0</v>
      </c>
      <c r="M36" s="216">
        <v>505113.80242038064</v>
      </c>
      <c r="N36" s="103">
        <f t="shared" ref="N36:N46" si="15">IFERROR(M36/M$28,0)</f>
        <v>0</v>
      </c>
      <c r="O36" s="216">
        <v>517741.6474808901</v>
      </c>
      <c r="P36" s="103">
        <f t="shared" ref="P36:P46" si="16">IFERROR(O36/O$28,0)</f>
        <v>0</v>
      </c>
      <c r="Q36" s="216">
        <v>530685.18866791227</v>
      </c>
      <c r="R36" s="103">
        <f t="shared" ref="R36:R46" si="17">IFERROR(Q36/Q$28,0)</f>
        <v>0</v>
      </c>
      <c r="S36" s="216">
        <v>543952.31838461</v>
      </c>
      <c r="T36" s="103">
        <f t="shared" ref="T36:T46" si="18">IFERROR(S36/S$28,0)</f>
        <v>0</v>
      </c>
      <c r="U36" s="216">
        <v>557551.12634422525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6">
        <v>186882</v>
      </c>
      <c r="D37" s="103">
        <f t="shared" si="10"/>
        <v>0</v>
      </c>
      <c r="E37" s="216">
        <v>191554.05</v>
      </c>
      <c r="F37" s="103">
        <f t="shared" si="11"/>
        <v>0</v>
      </c>
      <c r="G37" s="216">
        <v>196342.90124999997</v>
      </c>
      <c r="H37" s="103">
        <f t="shared" si="12"/>
        <v>0</v>
      </c>
      <c r="I37" s="216">
        <v>201251.47378124995</v>
      </c>
      <c r="J37" s="103">
        <f t="shared" si="13"/>
        <v>0</v>
      </c>
      <c r="K37" s="216">
        <v>206282.76062578117</v>
      </c>
      <c r="L37" s="103">
        <f t="shared" si="14"/>
        <v>0</v>
      </c>
      <c r="M37" s="216">
        <v>211439.82964142569</v>
      </c>
      <c r="N37" s="103">
        <f t="shared" si="15"/>
        <v>0</v>
      </c>
      <c r="O37" s="216">
        <v>216725.82538246131</v>
      </c>
      <c r="P37" s="103">
        <f t="shared" si="16"/>
        <v>0</v>
      </c>
      <c r="Q37" s="216">
        <v>222143.97101702282</v>
      </c>
      <c r="R37" s="103">
        <f t="shared" si="17"/>
        <v>0</v>
      </c>
      <c r="S37" s="216">
        <v>227697.57029244836</v>
      </c>
      <c r="T37" s="103">
        <f t="shared" si="18"/>
        <v>0</v>
      </c>
      <c r="U37" s="216">
        <v>233390.00954975956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6">
        <v>0</v>
      </c>
      <c r="D38" s="103">
        <f t="shared" si="10"/>
        <v>0</v>
      </c>
      <c r="E38" s="216"/>
      <c r="F38" s="103">
        <f t="shared" si="11"/>
        <v>0</v>
      </c>
      <c r="G38" s="216"/>
      <c r="H38" s="103">
        <f t="shared" si="12"/>
        <v>0</v>
      </c>
      <c r="I38" s="216"/>
      <c r="J38" s="103">
        <f t="shared" si="13"/>
        <v>0</v>
      </c>
      <c r="K38" s="216"/>
      <c r="L38" s="103">
        <f t="shared" si="14"/>
        <v>0</v>
      </c>
      <c r="M38" s="216"/>
      <c r="N38" s="103">
        <f t="shared" si="15"/>
        <v>0</v>
      </c>
      <c r="O38" s="216"/>
      <c r="P38" s="103">
        <f t="shared" si="16"/>
        <v>0</v>
      </c>
      <c r="Q38" s="216"/>
      <c r="R38" s="103">
        <f t="shared" si="17"/>
        <v>0</v>
      </c>
      <c r="S38" s="216"/>
      <c r="T38" s="103">
        <f t="shared" si="18"/>
        <v>0</v>
      </c>
      <c r="U38" s="216"/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6">
        <v>0</v>
      </c>
      <c r="D39" s="103">
        <f t="shared" si="10"/>
        <v>0</v>
      </c>
      <c r="E39" s="216"/>
      <c r="F39" s="103">
        <f t="shared" si="11"/>
        <v>0</v>
      </c>
      <c r="G39" s="216"/>
      <c r="H39" s="103">
        <f t="shared" si="12"/>
        <v>0</v>
      </c>
      <c r="I39" s="216"/>
      <c r="J39" s="103">
        <f t="shared" si="13"/>
        <v>0</v>
      </c>
      <c r="K39" s="216"/>
      <c r="L39" s="103">
        <f t="shared" si="14"/>
        <v>0</v>
      </c>
      <c r="M39" s="216"/>
      <c r="N39" s="103">
        <f t="shared" si="15"/>
        <v>0</v>
      </c>
      <c r="O39" s="216"/>
      <c r="P39" s="103">
        <f t="shared" si="16"/>
        <v>0</v>
      </c>
      <c r="Q39" s="216"/>
      <c r="R39" s="103">
        <f t="shared" si="17"/>
        <v>0</v>
      </c>
      <c r="S39" s="216"/>
      <c r="T39" s="103">
        <f t="shared" si="18"/>
        <v>0</v>
      </c>
      <c r="U39" s="216"/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6">
        <v>55359.428</v>
      </c>
      <c r="D40" s="103">
        <f t="shared" si="10"/>
        <v>0</v>
      </c>
      <c r="E40" s="216">
        <v>56743.413699999997</v>
      </c>
      <c r="F40" s="103">
        <f t="shared" si="11"/>
        <v>0</v>
      </c>
      <c r="G40" s="216">
        <v>58161.999042499992</v>
      </c>
      <c r="H40" s="103">
        <f t="shared" si="12"/>
        <v>0</v>
      </c>
      <c r="I40" s="216">
        <v>59616.049018562488</v>
      </c>
      <c r="J40" s="103">
        <f t="shared" si="13"/>
        <v>0</v>
      </c>
      <c r="K40" s="216">
        <v>61106.450244026542</v>
      </c>
      <c r="L40" s="103">
        <f t="shared" si="14"/>
        <v>0</v>
      </c>
      <c r="M40" s="216">
        <v>62634.111500127197</v>
      </c>
      <c r="N40" s="103">
        <f t="shared" si="15"/>
        <v>0</v>
      </c>
      <c r="O40" s="216">
        <v>64199.96428763037</v>
      </c>
      <c r="P40" s="103">
        <f t="shared" si="16"/>
        <v>0</v>
      </c>
      <c r="Q40" s="216">
        <v>65804.963394821127</v>
      </c>
      <c r="R40" s="103">
        <f t="shared" si="17"/>
        <v>0</v>
      </c>
      <c r="S40" s="216">
        <v>67450.087479691632</v>
      </c>
      <c r="T40" s="103">
        <f t="shared" si="18"/>
        <v>0</v>
      </c>
      <c r="U40" s="216">
        <v>69136.339666683925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6">
        <v>23173.367999999999</v>
      </c>
      <c r="D41" s="103">
        <f t="shared" si="10"/>
        <v>0</v>
      </c>
      <c r="E41" s="216">
        <v>23752.7022</v>
      </c>
      <c r="F41" s="103">
        <f t="shared" si="11"/>
        <v>0</v>
      </c>
      <c r="G41" s="216">
        <v>24346.519754999994</v>
      </c>
      <c r="H41" s="103">
        <f t="shared" si="12"/>
        <v>0</v>
      </c>
      <c r="I41" s="216">
        <v>24955.182748874995</v>
      </c>
      <c r="J41" s="103">
        <f t="shared" si="13"/>
        <v>0</v>
      </c>
      <c r="K41" s="216">
        <v>25579.062317596865</v>
      </c>
      <c r="L41" s="103">
        <f t="shared" si="14"/>
        <v>0</v>
      </c>
      <c r="M41" s="216">
        <v>26218.538875536786</v>
      </c>
      <c r="N41" s="103">
        <f t="shared" si="15"/>
        <v>0</v>
      </c>
      <c r="O41" s="216">
        <v>26874.002347425201</v>
      </c>
      <c r="P41" s="103">
        <f t="shared" si="16"/>
        <v>0</v>
      </c>
      <c r="Q41" s="216">
        <v>27545.852406110829</v>
      </c>
      <c r="R41" s="103">
        <f t="shared" si="17"/>
        <v>0</v>
      </c>
      <c r="S41" s="216">
        <v>28234.498716263595</v>
      </c>
      <c r="T41" s="103">
        <f t="shared" si="18"/>
        <v>0</v>
      </c>
      <c r="U41" s="216">
        <v>28940.361184170186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6"/>
      <c r="D42" s="103">
        <f t="shared" si="10"/>
        <v>0</v>
      </c>
      <c r="E42" s="216"/>
      <c r="F42" s="103">
        <f t="shared" si="11"/>
        <v>0</v>
      </c>
      <c r="G42" s="216"/>
      <c r="H42" s="103">
        <f t="shared" si="12"/>
        <v>0</v>
      </c>
      <c r="I42" s="216"/>
      <c r="J42" s="103">
        <f t="shared" si="13"/>
        <v>0</v>
      </c>
      <c r="K42" s="216"/>
      <c r="L42" s="103">
        <f t="shared" si="14"/>
        <v>0</v>
      </c>
      <c r="M42" s="216"/>
      <c r="N42" s="103">
        <f t="shared" si="15"/>
        <v>0</v>
      </c>
      <c r="O42" s="216"/>
      <c r="P42" s="103">
        <f t="shared" si="16"/>
        <v>0</v>
      </c>
      <c r="Q42" s="216"/>
      <c r="R42" s="103">
        <f t="shared" si="17"/>
        <v>0</v>
      </c>
      <c r="S42" s="216"/>
      <c r="T42" s="103">
        <f t="shared" si="18"/>
        <v>0</v>
      </c>
      <c r="U42" s="216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6"/>
      <c r="D43" s="103">
        <f t="shared" si="10"/>
        <v>0</v>
      </c>
      <c r="E43" s="216"/>
      <c r="F43" s="103">
        <f t="shared" si="11"/>
        <v>0</v>
      </c>
      <c r="G43" s="216"/>
      <c r="H43" s="103">
        <f t="shared" si="12"/>
        <v>0</v>
      </c>
      <c r="I43" s="216"/>
      <c r="J43" s="103">
        <f t="shared" si="13"/>
        <v>0</v>
      </c>
      <c r="K43" s="216"/>
      <c r="L43" s="103">
        <f t="shared" si="14"/>
        <v>0</v>
      </c>
      <c r="M43" s="216"/>
      <c r="N43" s="103">
        <f t="shared" si="15"/>
        <v>0</v>
      </c>
      <c r="O43" s="216"/>
      <c r="P43" s="103">
        <f t="shared" si="16"/>
        <v>0</v>
      </c>
      <c r="Q43" s="216"/>
      <c r="R43" s="103">
        <f t="shared" si="17"/>
        <v>0</v>
      </c>
      <c r="S43" s="216"/>
      <c r="T43" s="103">
        <f t="shared" si="18"/>
        <v>0</v>
      </c>
      <c r="U43" s="216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6"/>
      <c r="D44" s="103">
        <f t="shared" si="10"/>
        <v>0</v>
      </c>
      <c r="E44" s="216"/>
      <c r="F44" s="103">
        <f t="shared" si="11"/>
        <v>0</v>
      </c>
      <c r="G44" s="216"/>
      <c r="H44" s="103">
        <f t="shared" si="12"/>
        <v>0</v>
      </c>
      <c r="I44" s="216"/>
      <c r="J44" s="103">
        <f t="shared" si="13"/>
        <v>0</v>
      </c>
      <c r="K44" s="216"/>
      <c r="L44" s="103">
        <f t="shared" si="14"/>
        <v>0</v>
      </c>
      <c r="M44" s="216"/>
      <c r="N44" s="103">
        <f t="shared" si="15"/>
        <v>0</v>
      </c>
      <c r="O44" s="216"/>
      <c r="P44" s="103">
        <f t="shared" si="16"/>
        <v>0</v>
      </c>
      <c r="Q44" s="216"/>
      <c r="R44" s="103">
        <f t="shared" si="17"/>
        <v>0</v>
      </c>
      <c r="S44" s="216"/>
      <c r="T44" s="103">
        <f t="shared" si="18"/>
        <v>0</v>
      </c>
      <c r="U44" s="216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19">
        <v>59532.925999999999</v>
      </c>
      <c r="D45" s="103">
        <f t="shared" si="10"/>
        <v>0</v>
      </c>
      <c r="E45" s="219">
        <v>61021.249149999996</v>
      </c>
      <c r="F45" s="103">
        <f t="shared" si="11"/>
        <v>0</v>
      </c>
      <c r="G45" s="219">
        <v>62546.780378749987</v>
      </c>
      <c r="H45" s="103">
        <f t="shared" si="12"/>
        <v>0</v>
      </c>
      <c r="I45" s="219">
        <v>64110.449888218733</v>
      </c>
      <c r="J45" s="103">
        <f t="shared" si="13"/>
        <v>0</v>
      </c>
      <c r="K45" s="219">
        <v>65713.211135424193</v>
      </c>
      <c r="L45" s="103">
        <f t="shared" si="14"/>
        <v>0</v>
      </c>
      <c r="M45" s="219">
        <v>67356.041413809784</v>
      </c>
      <c r="N45" s="103">
        <f t="shared" si="15"/>
        <v>0</v>
      </c>
      <c r="O45" s="219">
        <v>69039.942449155031</v>
      </c>
      <c r="P45" s="103">
        <f t="shared" si="16"/>
        <v>0</v>
      </c>
      <c r="Q45" s="219">
        <v>70765.941010383904</v>
      </c>
      <c r="R45" s="103">
        <f t="shared" si="17"/>
        <v>0</v>
      </c>
      <c r="S45" s="219">
        <v>72535.089535643492</v>
      </c>
      <c r="T45" s="103">
        <f t="shared" si="18"/>
        <v>0</v>
      </c>
      <c r="U45" s="219">
        <v>74348.466774034576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771394.72199999995</v>
      </c>
      <c r="D46" s="106">
        <f t="shared" si="10"/>
        <v>0</v>
      </c>
      <c r="E46" s="105">
        <f>SUM(E36:E45)</f>
        <v>790679.59005</v>
      </c>
      <c r="F46" s="106">
        <f t="shared" si="11"/>
        <v>0</v>
      </c>
      <c r="G46" s="105">
        <f>SUM(G36:G45)</f>
        <v>810446.5798012499</v>
      </c>
      <c r="H46" s="106">
        <f t="shared" si="12"/>
        <v>0</v>
      </c>
      <c r="I46" s="105">
        <f>SUM(I36:I45)</f>
        <v>830707.74429628113</v>
      </c>
      <c r="J46" s="106">
        <f t="shared" si="13"/>
        <v>0</v>
      </c>
      <c r="K46" s="105">
        <f>SUM(K36:K45)</f>
        <v>851475.43790368794</v>
      </c>
      <c r="L46" s="106">
        <f t="shared" si="14"/>
        <v>0</v>
      </c>
      <c r="M46" s="105">
        <f>SUM(M36:M45)</f>
        <v>872762.32385128003</v>
      </c>
      <c r="N46" s="106">
        <f t="shared" si="15"/>
        <v>0</v>
      </c>
      <c r="O46" s="105">
        <f>SUM(O36:O45)</f>
        <v>894581.3819475621</v>
      </c>
      <c r="P46" s="106">
        <f t="shared" si="16"/>
        <v>0</v>
      </c>
      <c r="Q46" s="105">
        <f>SUM(Q36:Q45)</f>
        <v>916945.91649625101</v>
      </c>
      <c r="R46" s="106">
        <f t="shared" si="17"/>
        <v>0</v>
      </c>
      <c r="S46" s="105">
        <f>SUM(S36:S45)</f>
        <v>939869.56440865702</v>
      </c>
      <c r="T46" s="106">
        <f t="shared" si="18"/>
        <v>0</v>
      </c>
      <c r="U46" s="105">
        <f>SUM(U36:U45)</f>
        <v>963366.30351887352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167">
        <v>376686.92037096259</v>
      </c>
      <c r="D52" s="103">
        <f t="shared" ref="D52" si="20">IFERROR(C52/C$28,0)</f>
        <v>0</v>
      </c>
      <c r="E52" s="167">
        <v>1480719.0632038049</v>
      </c>
      <c r="F52" s="103">
        <f t="shared" ref="F52" si="21">IFERROR(E52/E$28,0)</f>
        <v>0</v>
      </c>
      <c r="G52" s="167">
        <v>2276463.7440548688</v>
      </c>
      <c r="H52" s="103">
        <f t="shared" ref="H52" si="22">IFERROR(G52/G$28,0)</f>
        <v>0</v>
      </c>
      <c r="I52" s="167">
        <v>2283606.6011977261</v>
      </c>
      <c r="J52" s="103">
        <f t="shared" ref="J52" si="23">IFERROR(I52/I$28,0)</f>
        <v>0</v>
      </c>
      <c r="K52" s="167">
        <v>2362178.0297691547</v>
      </c>
      <c r="L52" s="103">
        <f t="shared" ref="L52" si="24">IFERROR(K52/K$28,0)</f>
        <v>0</v>
      </c>
      <c r="M52" s="167">
        <v>2362178.0297691547</v>
      </c>
      <c r="N52" s="103">
        <f t="shared" ref="N52" si="25">IFERROR(M52/M$28,0)</f>
        <v>0</v>
      </c>
      <c r="O52" s="167">
        <v>2362178.0297691547</v>
      </c>
      <c r="P52" s="103">
        <f t="shared" ref="P52" si="26">IFERROR(O52/O$28,0)</f>
        <v>0</v>
      </c>
      <c r="Q52" s="167">
        <v>2362178.0297691547</v>
      </c>
      <c r="R52" s="103">
        <f t="shared" ref="R52" si="27">IFERROR(Q52/Q$28,0)</f>
        <v>0</v>
      </c>
      <c r="S52" s="167">
        <v>2362178.0297691547</v>
      </c>
      <c r="T52" s="103">
        <f t="shared" ref="T52" si="28">IFERROR(S52/S$28,0)</f>
        <v>0</v>
      </c>
      <c r="U52" s="167">
        <v>1771633.5223268659</v>
      </c>
      <c r="V52" s="103">
        <f t="shared" ref="V52" si="29">IFERROR(U52/U$28,0)</f>
        <v>0</v>
      </c>
      <c r="X52" s="237"/>
    </row>
    <row r="53" spans="1:24" ht="12.75" customHeight="1" x14ac:dyDescent="0.3">
      <c r="A53" s="38" t="s">
        <v>97</v>
      </c>
      <c r="B53" s="50"/>
      <c r="C53" s="267">
        <v>0</v>
      </c>
      <c r="D53" s="103">
        <f t="shared" ref="D53:D83" si="30">IFERROR(C53/C$28,0)</f>
        <v>0</v>
      </c>
      <c r="E53" s="267">
        <v>0</v>
      </c>
      <c r="F53" s="103">
        <f t="shared" ref="F53:F105" si="31">IFERROR(E53/E$28,0)</f>
        <v>0</v>
      </c>
      <c r="G53" s="267">
        <v>0</v>
      </c>
      <c r="H53" s="103">
        <f t="shared" ref="H53:H105" si="32">IFERROR(G53/G$28,0)</f>
        <v>0</v>
      </c>
      <c r="I53" s="267">
        <v>0</v>
      </c>
      <c r="J53" s="103">
        <f t="shared" ref="J53:J105" si="33">IFERROR(I53/I$28,0)</f>
        <v>0</v>
      </c>
      <c r="K53" s="267">
        <v>0</v>
      </c>
      <c r="L53" s="103">
        <f t="shared" ref="L53:L105" si="34">IFERROR(K53/K$28,0)</f>
        <v>0</v>
      </c>
      <c r="M53" s="267">
        <v>0</v>
      </c>
      <c r="N53" s="103">
        <f t="shared" ref="N53:N105" si="35">IFERROR(M53/M$28,0)</f>
        <v>0</v>
      </c>
      <c r="O53" s="267">
        <v>0</v>
      </c>
      <c r="P53" s="103">
        <f t="shared" ref="P53:P105" si="36">IFERROR(O53/O$28,0)</f>
        <v>0</v>
      </c>
      <c r="Q53" s="267">
        <v>0</v>
      </c>
      <c r="R53" s="103">
        <f t="shared" ref="R53:R105" si="37">IFERROR(Q53/Q$28,0)</f>
        <v>0</v>
      </c>
      <c r="S53" s="267">
        <v>0</v>
      </c>
      <c r="T53" s="103">
        <f t="shared" ref="T53:T105" si="38">IFERROR(S53/S$28,0)</f>
        <v>0</v>
      </c>
      <c r="U53" s="267">
        <v>0</v>
      </c>
      <c r="V53" s="103">
        <f t="shared" ref="V53:V105" si="39">IFERROR(U53/U$28,0)</f>
        <v>0</v>
      </c>
      <c r="X53" s="237"/>
    </row>
    <row r="54" spans="1:24" ht="12.75" customHeight="1" x14ac:dyDescent="0.3">
      <c r="A54" s="38" t="s">
        <v>30</v>
      </c>
      <c r="B54" s="50"/>
      <c r="C54" s="267">
        <v>0</v>
      </c>
      <c r="D54" s="103">
        <f t="shared" si="30"/>
        <v>0</v>
      </c>
      <c r="E54" s="267">
        <v>0</v>
      </c>
      <c r="F54" s="103">
        <f t="shared" si="31"/>
        <v>0</v>
      </c>
      <c r="G54" s="267">
        <v>0</v>
      </c>
      <c r="H54" s="103">
        <f t="shared" si="32"/>
        <v>0</v>
      </c>
      <c r="I54" s="267">
        <v>0</v>
      </c>
      <c r="J54" s="103">
        <f t="shared" si="33"/>
        <v>0</v>
      </c>
      <c r="K54" s="267">
        <v>0</v>
      </c>
      <c r="L54" s="103">
        <f t="shared" si="34"/>
        <v>0</v>
      </c>
      <c r="M54" s="267">
        <v>0</v>
      </c>
      <c r="N54" s="103">
        <f t="shared" si="35"/>
        <v>0</v>
      </c>
      <c r="O54" s="267">
        <v>0</v>
      </c>
      <c r="P54" s="103">
        <f t="shared" si="36"/>
        <v>0</v>
      </c>
      <c r="Q54" s="267">
        <v>0</v>
      </c>
      <c r="R54" s="103">
        <f t="shared" si="37"/>
        <v>0</v>
      </c>
      <c r="S54" s="267">
        <v>0</v>
      </c>
      <c r="T54" s="103">
        <f t="shared" si="38"/>
        <v>0</v>
      </c>
      <c r="U54" s="267">
        <v>0</v>
      </c>
      <c r="V54" s="103">
        <f t="shared" si="39"/>
        <v>0</v>
      </c>
      <c r="X54" s="237"/>
    </row>
    <row r="55" spans="1:24" ht="12.75" customHeight="1" x14ac:dyDescent="0.3">
      <c r="A55" s="38" t="s">
        <v>153</v>
      </c>
      <c r="B55" s="50"/>
      <c r="C55" s="267">
        <v>0</v>
      </c>
      <c r="D55" s="103">
        <f t="shared" si="30"/>
        <v>0</v>
      </c>
      <c r="E55" s="267">
        <v>0</v>
      </c>
      <c r="F55" s="103">
        <f t="shared" si="31"/>
        <v>0</v>
      </c>
      <c r="G55" s="267">
        <v>0</v>
      </c>
      <c r="H55" s="103">
        <f t="shared" si="32"/>
        <v>0</v>
      </c>
      <c r="I55" s="267">
        <v>0</v>
      </c>
      <c r="J55" s="103">
        <f t="shared" si="33"/>
        <v>0</v>
      </c>
      <c r="K55" s="267">
        <v>0</v>
      </c>
      <c r="L55" s="103">
        <f t="shared" si="34"/>
        <v>0</v>
      </c>
      <c r="M55" s="267">
        <v>0</v>
      </c>
      <c r="N55" s="103">
        <f t="shared" si="35"/>
        <v>0</v>
      </c>
      <c r="O55" s="267">
        <v>0</v>
      </c>
      <c r="P55" s="103">
        <f t="shared" si="36"/>
        <v>0</v>
      </c>
      <c r="Q55" s="267">
        <v>0</v>
      </c>
      <c r="R55" s="103">
        <f t="shared" si="37"/>
        <v>0</v>
      </c>
      <c r="S55" s="267">
        <v>0</v>
      </c>
      <c r="T55" s="103">
        <f t="shared" si="38"/>
        <v>0</v>
      </c>
      <c r="U55" s="267">
        <v>0</v>
      </c>
      <c r="V55" s="103">
        <f t="shared" si="39"/>
        <v>0</v>
      </c>
      <c r="X55" s="237"/>
    </row>
    <row r="56" spans="1:24" ht="12.75" customHeight="1" x14ac:dyDescent="0.3">
      <c r="A56" s="38" t="s">
        <v>88</v>
      </c>
      <c r="B56" s="50"/>
      <c r="C56" s="267">
        <v>0</v>
      </c>
      <c r="D56" s="103">
        <f t="shared" si="30"/>
        <v>0</v>
      </c>
      <c r="E56" s="267">
        <v>0</v>
      </c>
      <c r="F56" s="103">
        <f t="shared" si="31"/>
        <v>0</v>
      </c>
      <c r="G56" s="267">
        <v>0</v>
      </c>
      <c r="H56" s="103">
        <f t="shared" si="32"/>
        <v>0</v>
      </c>
      <c r="I56" s="267">
        <v>0</v>
      </c>
      <c r="J56" s="103">
        <f t="shared" si="33"/>
        <v>0</v>
      </c>
      <c r="K56" s="267">
        <v>0</v>
      </c>
      <c r="L56" s="103">
        <f t="shared" si="34"/>
        <v>0</v>
      </c>
      <c r="M56" s="267">
        <v>0</v>
      </c>
      <c r="N56" s="103">
        <f t="shared" si="35"/>
        <v>0</v>
      </c>
      <c r="O56" s="267">
        <v>0</v>
      </c>
      <c r="P56" s="103">
        <f t="shared" si="36"/>
        <v>0</v>
      </c>
      <c r="Q56" s="267">
        <v>0</v>
      </c>
      <c r="R56" s="103">
        <f t="shared" si="37"/>
        <v>0</v>
      </c>
      <c r="S56" s="267">
        <v>0</v>
      </c>
      <c r="T56" s="103">
        <f t="shared" si="38"/>
        <v>0</v>
      </c>
      <c r="U56" s="267">
        <v>0</v>
      </c>
      <c r="V56" s="103">
        <f t="shared" si="39"/>
        <v>0</v>
      </c>
      <c r="X56" s="237"/>
    </row>
    <row r="57" spans="1:24" ht="12.75" customHeight="1" x14ac:dyDescent="0.3">
      <c r="A57" s="38" t="s">
        <v>14</v>
      </c>
      <c r="B57" s="50"/>
      <c r="C57" s="167">
        <v>13078</v>
      </c>
      <c r="D57" s="103">
        <f t="shared" si="30"/>
        <v>0</v>
      </c>
      <c r="E57" s="167">
        <v>13404.949999999999</v>
      </c>
      <c r="F57" s="103">
        <f t="shared" si="31"/>
        <v>0</v>
      </c>
      <c r="G57" s="167">
        <v>13740.073749999998</v>
      </c>
      <c r="H57" s="103">
        <f t="shared" si="32"/>
        <v>0</v>
      </c>
      <c r="I57" s="167">
        <v>14083.575593749996</v>
      </c>
      <c r="J57" s="103">
        <f t="shared" si="33"/>
        <v>0</v>
      </c>
      <c r="K57" s="167">
        <v>14435.664983593744</v>
      </c>
      <c r="L57" s="103">
        <f t="shared" si="34"/>
        <v>0</v>
      </c>
      <c r="M57" s="167">
        <v>14796.556608183586</v>
      </c>
      <c r="N57" s="103">
        <f t="shared" si="35"/>
        <v>0</v>
      </c>
      <c r="O57" s="167">
        <v>15166.470523388174</v>
      </c>
      <c r="P57" s="103">
        <f t="shared" si="36"/>
        <v>0</v>
      </c>
      <c r="Q57" s="167">
        <v>15545.632286472877</v>
      </c>
      <c r="R57" s="103">
        <f t="shared" si="37"/>
        <v>0</v>
      </c>
      <c r="S57" s="167">
        <v>15934.273093634698</v>
      </c>
      <c r="T57" s="103">
        <f t="shared" si="38"/>
        <v>0</v>
      </c>
      <c r="U57" s="167">
        <v>16332.629920975563</v>
      </c>
      <c r="V57" s="103">
        <f t="shared" si="39"/>
        <v>0</v>
      </c>
      <c r="X57" s="237"/>
    </row>
    <row r="58" spans="1:24" ht="12.75" customHeight="1" x14ac:dyDescent="0.3">
      <c r="A58" s="38" t="s">
        <v>31</v>
      </c>
      <c r="B58" s="50"/>
      <c r="C58" s="167">
        <v>12252</v>
      </c>
      <c r="D58" s="103">
        <f t="shared" si="30"/>
        <v>0</v>
      </c>
      <c r="E58" s="167">
        <v>13989</v>
      </c>
      <c r="F58" s="103">
        <f t="shared" si="31"/>
        <v>0</v>
      </c>
      <c r="G58" s="167">
        <v>14338.724999999999</v>
      </c>
      <c r="H58" s="103">
        <f t="shared" si="32"/>
        <v>0</v>
      </c>
      <c r="I58" s="167">
        <v>14697.193124999998</v>
      </c>
      <c r="J58" s="103">
        <f t="shared" si="33"/>
        <v>0</v>
      </c>
      <c r="K58" s="167">
        <v>15064.622953124997</v>
      </c>
      <c r="L58" s="103">
        <f t="shared" si="34"/>
        <v>0</v>
      </c>
      <c r="M58" s="167">
        <v>15441.238526953121</v>
      </c>
      <c r="N58" s="103">
        <f t="shared" si="35"/>
        <v>0</v>
      </c>
      <c r="O58" s="167">
        <v>15827.269490126948</v>
      </c>
      <c r="P58" s="103">
        <f t="shared" si="36"/>
        <v>0</v>
      </c>
      <c r="Q58" s="167">
        <v>16222.951227380121</v>
      </c>
      <c r="R58" s="103">
        <f t="shared" si="37"/>
        <v>0</v>
      </c>
      <c r="S58" s="167">
        <v>16628.525008064622</v>
      </c>
      <c r="T58" s="103">
        <f t="shared" si="38"/>
        <v>0</v>
      </c>
      <c r="U58" s="167">
        <v>17044.238133266237</v>
      </c>
      <c r="V58" s="103">
        <f t="shared" si="39"/>
        <v>0</v>
      </c>
      <c r="X58" s="237"/>
    </row>
    <row r="59" spans="1:24" ht="12.75" customHeight="1" x14ac:dyDescent="0.3">
      <c r="A59" s="38" t="s">
        <v>141</v>
      </c>
      <c r="B59" s="50"/>
      <c r="C59" s="267">
        <v>0</v>
      </c>
      <c r="D59" s="103">
        <f t="shared" si="30"/>
        <v>0</v>
      </c>
      <c r="E59" s="267">
        <v>0</v>
      </c>
      <c r="F59" s="103">
        <f t="shared" si="31"/>
        <v>0</v>
      </c>
      <c r="G59" s="267">
        <v>0</v>
      </c>
      <c r="H59" s="103">
        <f t="shared" si="32"/>
        <v>0</v>
      </c>
      <c r="I59" s="267">
        <v>0</v>
      </c>
      <c r="J59" s="103">
        <f t="shared" si="33"/>
        <v>0</v>
      </c>
      <c r="K59" s="267">
        <v>0</v>
      </c>
      <c r="L59" s="103">
        <f t="shared" si="34"/>
        <v>0</v>
      </c>
      <c r="M59" s="267">
        <v>0</v>
      </c>
      <c r="N59" s="103">
        <f t="shared" si="35"/>
        <v>0</v>
      </c>
      <c r="O59" s="267">
        <v>0</v>
      </c>
      <c r="P59" s="103">
        <f t="shared" si="36"/>
        <v>0</v>
      </c>
      <c r="Q59" s="267">
        <v>0</v>
      </c>
      <c r="R59" s="103">
        <f t="shared" si="37"/>
        <v>0</v>
      </c>
      <c r="S59" s="267">
        <v>0</v>
      </c>
      <c r="T59" s="103">
        <f t="shared" si="38"/>
        <v>0</v>
      </c>
      <c r="U59" s="267">
        <v>0</v>
      </c>
      <c r="V59" s="103">
        <f t="shared" si="39"/>
        <v>0</v>
      </c>
      <c r="X59" s="237"/>
    </row>
    <row r="60" spans="1:24" ht="12.75" customHeight="1" x14ac:dyDescent="0.3">
      <c r="A60" s="38" t="s">
        <v>149</v>
      </c>
      <c r="B60" s="50"/>
      <c r="C60" s="167">
        <v>150000</v>
      </c>
      <c r="D60" s="103">
        <f t="shared" si="30"/>
        <v>0</v>
      </c>
      <c r="E60" s="167">
        <v>150000</v>
      </c>
      <c r="F60" s="103">
        <f t="shared" si="31"/>
        <v>0</v>
      </c>
      <c r="G60" s="167">
        <v>150000</v>
      </c>
      <c r="H60" s="103">
        <f t="shared" si="32"/>
        <v>0</v>
      </c>
      <c r="I60" s="167">
        <v>150000</v>
      </c>
      <c r="J60" s="103">
        <f t="shared" si="33"/>
        <v>0</v>
      </c>
      <c r="K60" s="167">
        <v>150000</v>
      </c>
      <c r="L60" s="103">
        <f t="shared" si="34"/>
        <v>0</v>
      </c>
      <c r="M60" s="167">
        <v>150000</v>
      </c>
      <c r="N60" s="103">
        <f t="shared" si="35"/>
        <v>0</v>
      </c>
      <c r="O60" s="167">
        <v>150000</v>
      </c>
      <c r="P60" s="103">
        <f t="shared" si="36"/>
        <v>0</v>
      </c>
      <c r="Q60" s="167">
        <v>150000</v>
      </c>
      <c r="R60" s="103">
        <f t="shared" si="37"/>
        <v>0</v>
      </c>
      <c r="S60" s="167">
        <v>150000</v>
      </c>
      <c r="T60" s="103">
        <f t="shared" si="38"/>
        <v>0</v>
      </c>
      <c r="U60" s="167">
        <v>150000</v>
      </c>
      <c r="V60" s="103">
        <f t="shared" si="39"/>
        <v>0</v>
      </c>
      <c r="X60" s="237"/>
    </row>
    <row r="61" spans="1:24" ht="12.75" customHeight="1" x14ac:dyDescent="0.3">
      <c r="A61" s="38" t="s">
        <v>157</v>
      </c>
      <c r="B61" s="50"/>
      <c r="C61" s="167">
        <v>134132.52499999999</v>
      </c>
      <c r="D61" s="103">
        <f t="shared" si="30"/>
        <v>0</v>
      </c>
      <c r="E61" s="167">
        <v>160959.03</v>
      </c>
      <c r="F61" s="103">
        <f t="shared" si="31"/>
        <v>0</v>
      </c>
      <c r="G61" s="167">
        <v>177054.93300000002</v>
      </c>
      <c r="H61" s="103">
        <f t="shared" si="32"/>
        <v>0</v>
      </c>
      <c r="I61" s="167">
        <v>181481.30632500001</v>
      </c>
      <c r="J61" s="103">
        <f t="shared" si="33"/>
        <v>0</v>
      </c>
      <c r="K61" s="167">
        <v>186018.338983125</v>
      </c>
      <c r="L61" s="103">
        <f t="shared" si="34"/>
        <v>0</v>
      </c>
      <c r="M61" s="167">
        <v>190668.7974577031</v>
      </c>
      <c r="N61" s="103">
        <f t="shared" si="35"/>
        <v>0</v>
      </c>
      <c r="O61" s="167">
        <v>195435.51739414566</v>
      </c>
      <c r="P61" s="103">
        <f t="shared" si="36"/>
        <v>0</v>
      </c>
      <c r="Q61" s="167">
        <v>200321.40532899927</v>
      </c>
      <c r="R61" s="103">
        <f t="shared" si="37"/>
        <v>0</v>
      </c>
      <c r="S61" s="167">
        <v>205329.44046222424</v>
      </c>
      <c r="T61" s="103">
        <f t="shared" si="38"/>
        <v>0</v>
      </c>
      <c r="U61" s="167">
        <v>210462.67647377984</v>
      </c>
      <c r="V61" s="103">
        <f t="shared" si="39"/>
        <v>0</v>
      </c>
      <c r="X61" s="237"/>
    </row>
    <row r="62" spans="1:24" ht="12.75" customHeight="1" x14ac:dyDescent="0.3">
      <c r="A62" s="38" t="s">
        <v>294</v>
      </c>
      <c r="B62" s="50"/>
      <c r="C62" s="167">
        <v>595000</v>
      </c>
      <c r="D62" s="103">
        <f t="shared" si="30"/>
        <v>0</v>
      </c>
      <c r="E62" s="167">
        <v>603250</v>
      </c>
      <c r="F62" s="103">
        <f t="shared" si="31"/>
        <v>0</v>
      </c>
      <c r="G62" s="167">
        <v>1211747.5</v>
      </c>
      <c r="H62" s="103">
        <f t="shared" si="32"/>
        <v>0</v>
      </c>
      <c r="I62" s="167">
        <v>620499.92500000005</v>
      </c>
      <c r="J62" s="103">
        <f t="shared" si="33"/>
        <v>0</v>
      </c>
      <c r="K62" s="167">
        <v>629514.92274999991</v>
      </c>
      <c r="L62" s="103">
        <f t="shared" si="34"/>
        <v>0</v>
      </c>
      <c r="M62" s="167">
        <v>1088800.3704325</v>
      </c>
      <c r="N62" s="103">
        <f t="shared" si="35"/>
        <v>0</v>
      </c>
      <c r="O62" s="167">
        <v>648364.38154547499</v>
      </c>
      <c r="P62" s="103">
        <f t="shared" si="36"/>
        <v>0</v>
      </c>
      <c r="Q62" s="167">
        <v>658215.31299183925</v>
      </c>
      <c r="R62" s="103">
        <f t="shared" si="37"/>
        <v>0</v>
      </c>
      <c r="S62" s="167">
        <v>1118361.7723815944</v>
      </c>
      <c r="T62" s="103">
        <f t="shared" si="38"/>
        <v>0</v>
      </c>
      <c r="U62" s="167">
        <v>678812.62555304228</v>
      </c>
      <c r="V62" s="103">
        <f t="shared" si="39"/>
        <v>0</v>
      </c>
      <c r="X62" s="237"/>
    </row>
    <row r="63" spans="1:24" ht="12.75" customHeight="1" x14ac:dyDescent="0.3">
      <c r="A63" s="38" t="s">
        <v>29</v>
      </c>
      <c r="B63" s="50"/>
      <c r="C63" s="267">
        <v>0</v>
      </c>
      <c r="D63" s="103">
        <f t="shared" si="30"/>
        <v>0</v>
      </c>
      <c r="E63" s="267">
        <v>0</v>
      </c>
      <c r="F63" s="103">
        <f t="shared" si="31"/>
        <v>0</v>
      </c>
      <c r="G63" s="267">
        <v>0</v>
      </c>
      <c r="H63" s="103">
        <f t="shared" si="32"/>
        <v>0</v>
      </c>
      <c r="I63" s="267">
        <v>0</v>
      </c>
      <c r="J63" s="103">
        <f t="shared" si="33"/>
        <v>0</v>
      </c>
      <c r="K63" s="267">
        <v>0</v>
      </c>
      <c r="L63" s="103">
        <f t="shared" si="34"/>
        <v>0</v>
      </c>
      <c r="M63" s="267">
        <v>0</v>
      </c>
      <c r="N63" s="103">
        <f t="shared" si="35"/>
        <v>0</v>
      </c>
      <c r="O63" s="267">
        <v>0</v>
      </c>
      <c r="P63" s="103">
        <f t="shared" si="36"/>
        <v>0</v>
      </c>
      <c r="Q63" s="267">
        <v>0</v>
      </c>
      <c r="R63" s="103">
        <f t="shared" si="37"/>
        <v>0</v>
      </c>
      <c r="S63" s="267">
        <v>0</v>
      </c>
      <c r="T63" s="103">
        <f t="shared" si="38"/>
        <v>0</v>
      </c>
      <c r="U63" s="267">
        <v>0</v>
      </c>
      <c r="V63" s="103">
        <f t="shared" si="39"/>
        <v>0</v>
      </c>
      <c r="X63" s="237"/>
    </row>
    <row r="64" spans="1:24" ht="12.75" customHeight="1" x14ac:dyDescent="0.3">
      <c r="A64" s="38" t="s">
        <v>148</v>
      </c>
      <c r="B64" s="50"/>
      <c r="C64" s="267">
        <v>0</v>
      </c>
      <c r="D64" s="103">
        <f t="shared" si="30"/>
        <v>0</v>
      </c>
      <c r="E64" s="267">
        <v>0</v>
      </c>
      <c r="F64" s="103">
        <f t="shared" si="31"/>
        <v>0</v>
      </c>
      <c r="G64" s="267">
        <v>0</v>
      </c>
      <c r="H64" s="103">
        <f t="shared" si="32"/>
        <v>0</v>
      </c>
      <c r="I64" s="267">
        <v>0</v>
      </c>
      <c r="J64" s="103">
        <f t="shared" si="33"/>
        <v>0</v>
      </c>
      <c r="K64" s="267">
        <v>0</v>
      </c>
      <c r="L64" s="103">
        <f t="shared" si="34"/>
        <v>0</v>
      </c>
      <c r="M64" s="267">
        <v>0</v>
      </c>
      <c r="N64" s="103">
        <f t="shared" si="35"/>
        <v>0</v>
      </c>
      <c r="O64" s="267">
        <v>0</v>
      </c>
      <c r="P64" s="103">
        <f t="shared" si="36"/>
        <v>0</v>
      </c>
      <c r="Q64" s="267">
        <v>0</v>
      </c>
      <c r="R64" s="103">
        <f t="shared" si="37"/>
        <v>0</v>
      </c>
      <c r="S64" s="267">
        <v>0</v>
      </c>
      <c r="T64" s="103">
        <f t="shared" si="38"/>
        <v>0</v>
      </c>
      <c r="U64" s="267">
        <v>0</v>
      </c>
      <c r="V64" s="103">
        <f t="shared" si="39"/>
        <v>0</v>
      </c>
      <c r="X64" s="237"/>
    </row>
    <row r="65" spans="1:24" ht="12.75" customHeight="1" x14ac:dyDescent="0.3">
      <c r="A65" s="38" t="s">
        <v>39</v>
      </c>
      <c r="B65" s="50"/>
      <c r="C65" s="267">
        <v>0</v>
      </c>
      <c r="D65" s="103">
        <f t="shared" si="30"/>
        <v>0</v>
      </c>
      <c r="E65" s="267">
        <v>0</v>
      </c>
      <c r="F65" s="103">
        <f t="shared" si="31"/>
        <v>0</v>
      </c>
      <c r="G65" s="267">
        <v>0</v>
      </c>
      <c r="H65" s="103">
        <f t="shared" si="32"/>
        <v>0</v>
      </c>
      <c r="I65" s="267">
        <v>0</v>
      </c>
      <c r="J65" s="103">
        <f t="shared" si="33"/>
        <v>0</v>
      </c>
      <c r="K65" s="267">
        <v>0</v>
      </c>
      <c r="L65" s="103">
        <f t="shared" si="34"/>
        <v>0</v>
      </c>
      <c r="M65" s="267">
        <v>0</v>
      </c>
      <c r="N65" s="103">
        <f t="shared" si="35"/>
        <v>0</v>
      </c>
      <c r="O65" s="267">
        <v>0</v>
      </c>
      <c r="P65" s="103">
        <f t="shared" si="36"/>
        <v>0</v>
      </c>
      <c r="Q65" s="267">
        <v>0</v>
      </c>
      <c r="R65" s="103">
        <f t="shared" si="37"/>
        <v>0</v>
      </c>
      <c r="S65" s="267">
        <v>0</v>
      </c>
      <c r="T65" s="103">
        <f t="shared" si="38"/>
        <v>0</v>
      </c>
      <c r="U65" s="267">
        <v>0</v>
      </c>
      <c r="V65" s="103">
        <f t="shared" si="39"/>
        <v>0</v>
      </c>
      <c r="X65" s="237"/>
    </row>
    <row r="66" spans="1:24" ht="12.75" customHeight="1" x14ac:dyDescent="0.3">
      <c r="A66" s="38" t="s">
        <v>147</v>
      </c>
      <c r="B66" s="50"/>
      <c r="C66" s="267">
        <v>0</v>
      </c>
      <c r="D66" s="103">
        <f t="shared" si="30"/>
        <v>0</v>
      </c>
      <c r="E66" s="267">
        <v>0</v>
      </c>
      <c r="F66" s="103">
        <f t="shared" si="31"/>
        <v>0</v>
      </c>
      <c r="G66" s="267">
        <v>0</v>
      </c>
      <c r="H66" s="103">
        <f t="shared" si="32"/>
        <v>0</v>
      </c>
      <c r="I66" s="267">
        <v>0</v>
      </c>
      <c r="J66" s="103">
        <f t="shared" si="33"/>
        <v>0</v>
      </c>
      <c r="K66" s="267">
        <v>0</v>
      </c>
      <c r="L66" s="103">
        <f t="shared" si="34"/>
        <v>0</v>
      </c>
      <c r="M66" s="267">
        <v>0</v>
      </c>
      <c r="N66" s="103">
        <f t="shared" si="35"/>
        <v>0</v>
      </c>
      <c r="O66" s="267">
        <v>0</v>
      </c>
      <c r="P66" s="103">
        <f t="shared" si="36"/>
        <v>0</v>
      </c>
      <c r="Q66" s="267">
        <v>0</v>
      </c>
      <c r="R66" s="103">
        <f t="shared" si="37"/>
        <v>0</v>
      </c>
      <c r="S66" s="267">
        <v>0</v>
      </c>
      <c r="T66" s="103">
        <f t="shared" si="38"/>
        <v>0</v>
      </c>
      <c r="U66" s="267">
        <v>0</v>
      </c>
      <c r="V66" s="103">
        <f t="shared" si="39"/>
        <v>0</v>
      </c>
      <c r="X66" s="237"/>
    </row>
    <row r="67" spans="1:24" ht="12.75" customHeight="1" x14ac:dyDescent="0.3">
      <c r="A67" s="38" t="s">
        <v>140</v>
      </c>
      <c r="B67" s="50"/>
      <c r="C67" s="267">
        <v>0</v>
      </c>
      <c r="D67" s="103">
        <f t="shared" si="30"/>
        <v>0</v>
      </c>
      <c r="E67" s="267">
        <v>0</v>
      </c>
      <c r="F67" s="103">
        <f t="shared" si="31"/>
        <v>0</v>
      </c>
      <c r="G67" s="267">
        <v>0</v>
      </c>
      <c r="H67" s="103">
        <f t="shared" si="32"/>
        <v>0</v>
      </c>
      <c r="I67" s="267">
        <v>0</v>
      </c>
      <c r="J67" s="103">
        <f t="shared" si="33"/>
        <v>0</v>
      </c>
      <c r="K67" s="267">
        <v>0</v>
      </c>
      <c r="L67" s="103">
        <f t="shared" si="34"/>
        <v>0</v>
      </c>
      <c r="M67" s="267">
        <v>0</v>
      </c>
      <c r="N67" s="103">
        <f t="shared" si="35"/>
        <v>0</v>
      </c>
      <c r="O67" s="267">
        <v>0</v>
      </c>
      <c r="P67" s="103">
        <f t="shared" si="36"/>
        <v>0</v>
      </c>
      <c r="Q67" s="267">
        <v>0</v>
      </c>
      <c r="R67" s="103">
        <f t="shared" si="37"/>
        <v>0</v>
      </c>
      <c r="S67" s="267">
        <v>0</v>
      </c>
      <c r="T67" s="103">
        <f t="shared" si="38"/>
        <v>0</v>
      </c>
      <c r="U67" s="267">
        <v>0</v>
      </c>
      <c r="V67" s="103">
        <f t="shared" si="39"/>
        <v>0</v>
      </c>
      <c r="X67" s="237"/>
    </row>
    <row r="68" spans="1:24" ht="12.75" customHeight="1" x14ac:dyDescent="0.3">
      <c r="A68" s="38" t="s">
        <v>6</v>
      </c>
      <c r="B68" s="50"/>
      <c r="C68" s="267">
        <v>0</v>
      </c>
      <c r="D68" s="103">
        <f t="shared" si="30"/>
        <v>0</v>
      </c>
      <c r="E68" s="267">
        <v>0</v>
      </c>
      <c r="F68" s="103">
        <f t="shared" si="31"/>
        <v>0</v>
      </c>
      <c r="G68" s="267">
        <v>0</v>
      </c>
      <c r="H68" s="103">
        <f t="shared" si="32"/>
        <v>0</v>
      </c>
      <c r="I68" s="267">
        <v>0</v>
      </c>
      <c r="J68" s="103">
        <f t="shared" si="33"/>
        <v>0</v>
      </c>
      <c r="K68" s="267">
        <v>0</v>
      </c>
      <c r="L68" s="103">
        <f t="shared" si="34"/>
        <v>0</v>
      </c>
      <c r="M68" s="267">
        <v>0</v>
      </c>
      <c r="N68" s="103">
        <f t="shared" si="35"/>
        <v>0</v>
      </c>
      <c r="O68" s="267">
        <v>0</v>
      </c>
      <c r="P68" s="103">
        <f t="shared" si="36"/>
        <v>0</v>
      </c>
      <c r="Q68" s="267">
        <v>0</v>
      </c>
      <c r="R68" s="103">
        <f t="shared" si="37"/>
        <v>0</v>
      </c>
      <c r="S68" s="267">
        <v>0</v>
      </c>
      <c r="T68" s="103">
        <f t="shared" si="38"/>
        <v>0</v>
      </c>
      <c r="U68" s="267">
        <v>0</v>
      </c>
      <c r="V68" s="103">
        <f t="shared" si="39"/>
        <v>0</v>
      </c>
      <c r="X68" s="237"/>
    </row>
    <row r="69" spans="1:24" ht="12.75" customHeight="1" x14ac:dyDescent="0.3">
      <c r="A69" s="38" t="s">
        <v>142</v>
      </c>
      <c r="B69" s="50"/>
      <c r="C69" s="167">
        <v>12588</v>
      </c>
      <c r="D69" s="103">
        <f t="shared" si="30"/>
        <v>0</v>
      </c>
      <c r="E69" s="167">
        <v>13846.800000000001</v>
      </c>
      <c r="F69" s="103">
        <f t="shared" si="31"/>
        <v>0</v>
      </c>
      <c r="G69" s="167">
        <v>14539.140000000001</v>
      </c>
      <c r="H69" s="103">
        <f t="shared" si="32"/>
        <v>0</v>
      </c>
      <c r="I69" s="167">
        <v>14902.6185</v>
      </c>
      <c r="J69" s="103">
        <f t="shared" si="33"/>
        <v>0</v>
      </c>
      <c r="K69" s="167">
        <v>15275.183962499999</v>
      </c>
      <c r="L69" s="103">
        <f t="shared" si="34"/>
        <v>0</v>
      </c>
      <c r="M69" s="167">
        <v>15657.063561562498</v>
      </c>
      <c r="N69" s="103">
        <f t="shared" si="35"/>
        <v>0</v>
      </c>
      <c r="O69" s="167">
        <v>16048.490150601559</v>
      </c>
      <c r="P69" s="103">
        <f t="shared" si="36"/>
        <v>0</v>
      </c>
      <c r="Q69" s="167">
        <v>16449.702404366599</v>
      </c>
      <c r="R69" s="103">
        <f t="shared" si="37"/>
        <v>0</v>
      </c>
      <c r="S69" s="167">
        <v>16860.944964475762</v>
      </c>
      <c r="T69" s="103">
        <f t="shared" si="38"/>
        <v>0</v>
      </c>
      <c r="U69" s="167">
        <v>17282.468588587653</v>
      </c>
      <c r="V69" s="103">
        <f t="shared" si="39"/>
        <v>0</v>
      </c>
      <c r="X69" s="237"/>
    </row>
    <row r="70" spans="1:24" ht="12.75" customHeight="1" x14ac:dyDescent="0.3">
      <c r="A70" s="38" t="s">
        <v>32</v>
      </c>
      <c r="B70" s="50"/>
      <c r="C70" s="267">
        <v>0</v>
      </c>
      <c r="D70" s="103">
        <f t="shared" si="30"/>
        <v>0</v>
      </c>
      <c r="E70" s="267">
        <v>0</v>
      </c>
      <c r="F70" s="103">
        <f t="shared" si="31"/>
        <v>0</v>
      </c>
      <c r="G70" s="267">
        <v>0</v>
      </c>
      <c r="H70" s="103">
        <f t="shared" si="32"/>
        <v>0</v>
      </c>
      <c r="I70" s="267">
        <v>0</v>
      </c>
      <c r="J70" s="103">
        <f t="shared" si="33"/>
        <v>0</v>
      </c>
      <c r="K70" s="267">
        <v>0</v>
      </c>
      <c r="L70" s="103">
        <f t="shared" si="34"/>
        <v>0</v>
      </c>
      <c r="M70" s="267">
        <v>0</v>
      </c>
      <c r="N70" s="103">
        <f t="shared" si="35"/>
        <v>0</v>
      </c>
      <c r="O70" s="267">
        <v>0</v>
      </c>
      <c r="P70" s="103">
        <f t="shared" si="36"/>
        <v>0</v>
      </c>
      <c r="Q70" s="267">
        <v>0</v>
      </c>
      <c r="R70" s="103">
        <f t="shared" si="37"/>
        <v>0</v>
      </c>
      <c r="S70" s="267">
        <v>0</v>
      </c>
      <c r="T70" s="103">
        <f t="shared" si="38"/>
        <v>0</v>
      </c>
      <c r="U70" s="267">
        <v>0</v>
      </c>
      <c r="V70" s="103">
        <f t="shared" si="39"/>
        <v>0</v>
      </c>
      <c r="X70" s="237"/>
    </row>
    <row r="71" spans="1:24" ht="12.75" customHeight="1" x14ac:dyDescent="0.3">
      <c r="A71" s="38" t="s">
        <v>138</v>
      </c>
      <c r="B71" s="50"/>
      <c r="C71" s="167">
        <v>78522</v>
      </c>
      <c r="D71" s="103">
        <f t="shared" si="30"/>
        <v>0</v>
      </c>
      <c r="E71" s="167">
        <v>86374.200000000012</v>
      </c>
      <c r="F71" s="103">
        <f t="shared" si="31"/>
        <v>0</v>
      </c>
      <c r="G71" s="167">
        <v>90692.910000000018</v>
      </c>
      <c r="H71" s="103">
        <f t="shared" si="32"/>
        <v>0</v>
      </c>
      <c r="I71" s="167">
        <v>92960.23275000001</v>
      </c>
      <c r="J71" s="103">
        <f t="shared" si="33"/>
        <v>0</v>
      </c>
      <c r="K71" s="167">
        <v>95284.238568750006</v>
      </c>
      <c r="L71" s="103">
        <f t="shared" si="34"/>
        <v>0</v>
      </c>
      <c r="M71" s="167">
        <v>97666.344532968753</v>
      </c>
      <c r="N71" s="103">
        <f t="shared" si="35"/>
        <v>0</v>
      </c>
      <c r="O71" s="167">
        <v>100108.00314629296</v>
      </c>
      <c r="P71" s="103">
        <f t="shared" si="36"/>
        <v>0</v>
      </c>
      <c r="Q71" s="167">
        <v>102610.70322495028</v>
      </c>
      <c r="R71" s="103">
        <f t="shared" si="37"/>
        <v>0</v>
      </c>
      <c r="S71" s="167">
        <v>105175.97080557403</v>
      </c>
      <c r="T71" s="103">
        <f t="shared" si="38"/>
        <v>0</v>
      </c>
      <c r="U71" s="167">
        <v>107805.37007571338</v>
      </c>
      <c r="V71" s="103">
        <f t="shared" si="39"/>
        <v>0</v>
      </c>
      <c r="X71" s="237"/>
    </row>
    <row r="72" spans="1:24" ht="12.75" customHeight="1" x14ac:dyDescent="0.3">
      <c r="A72" s="38" t="s">
        <v>154</v>
      </c>
      <c r="B72" s="50"/>
      <c r="C72" s="167">
        <v>5200</v>
      </c>
      <c r="D72" s="103">
        <f t="shared" si="30"/>
        <v>0</v>
      </c>
      <c r="E72" s="167">
        <v>5720.0000000000009</v>
      </c>
      <c r="F72" s="103">
        <f t="shared" si="31"/>
        <v>0</v>
      </c>
      <c r="G72" s="167">
        <v>6006.0000000000009</v>
      </c>
      <c r="H72" s="103">
        <f t="shared" si="32"/>
        <v>0</v>
      </c>
      <c r="I72" s="167">
        <v>6156.1500000000005</v>
      </c>
      <c r="J72" s="103">
        <f t="shared" si="33"/>
        <v>0</v>
      </c>
      <c r="K72" s="167">
        <v>6310.05375</v>
      </c>
      <c r="L72" s="103">
        <f t="shared" si="34"/>
        <v>0</v>
      </c>
      <c r="M72" s="167">
        <v>6467.8050937499993</v>
      </c>
      <c r="N72" s="103">
        <f t="shared" si="35"/>
        <v>0</v>
      </c>
      <c r="O72" s="167">
        <v>6629.5002210937491</v>
      </c>
      <c r="P72" s="103">
        <f t="shared" si="36"/>
        <v>0</v>
      </c>
      <c r="Q72" s="167">
        <v>6795.2377266210924</v>
      </c>
      <c r="R72" s="103">
        <f t="shared" si="37"/>
        <v>0</v>
      </c>
      <c r="S72" s="167">
        <v>6965.1186697866187</v>
      </c>
      <c r="T72" s="103">
        <f t="shared" si="38"/>
        <v>0</v>
      </c>
      <c r="U72" s="167">
        <v>7139.2466365312839</v>
      </c>
      <c r="V72" s="103">
        <f t="shared" si="39"/>
        <v>0</v>
      </c>
      <c r="X72" s="237"/>
    </row>
    <row r="73" spans="1:24" ht="12.75" customHeight="1" x14ac:dyDescent="0.3">
      <c r="A73" s="38" t="s">
        <v>145</v>
      </c>
      <c r="B73" s="50"/>
      <c r="C73" s="167">
        <v>175000</v>
      </c>
      <c r="D73" s="103">
        <f t="shared" si="30"/>
        <v>0</v>
      </c>
      <c r="E73" s="167">
        <v>175000</v>
      </c>
      <c r="F73" s="103">
        <f t="shared" si="31"/>
        <v>0</v>
      </c>
      <c r="G73" s="167">
        <v>175000</v>
      </c>
      <c r="H73" s="103">
        <f t="shared" si="32"/>
        <v>0</v>
      </c>
      <c r="I73" s="167">
        <v>175000</v>
      </c>
      <c r="J73" s="103">
        <f t="shared" si="33"/>
        <v>0</v>
      </c>
      <c r="K73" s="167">
        <v>175000</v>
      </c>
      <c r="L73" s="103">
        <f t="shared" si="34"/>
        <v>0</v>
      </c>
      <c r="M73" s="167">
        <v>175000</v>
      </c>
      <c r="N73" s="103">
        <f t="shared" si="35"/>
        <v>0</v>
      </c>
      <c r="O73" s="167">
        <v>175000</v>
      </c>
      <c r="P73" s="103">
        <f t="shared" si="36"/>
        <v>0</v>
      </c>
      <c r="Q73" s="167">
        <v>175000</v>
      </c>
      <c r="R73" s="103">
        <f t="shared" si="37"/>
        <v>0</v>
      </c>
      <c r="S73" s="167">
        <v>175000</v>
      </c>
      <c r="T73" s="103">
        <f t="shared" si="38"/>
        <v>0</v>
      </c>
      <c r="U73" s="167">
        <v>175000</v>
      </c>
      <c r="V73" s="103">
        <f t="shared" si="39"/>
        <v>0</v>
      </c>
      <c r="X73" s="237"/>
    </row>
    <row r="74" spans="1:24" ht="12.75" customHeight="1" x14ac:dyDescent="0.3">
      <c r="A74" s="38" t="s">
        <v>134</v>
      </c>
      <c r="B74" s="50"/>
      <c r="C74" s="267">
        <v>0</v>
      </c>
      <c r="D74" s="103">
        <f t="shared" si="30"/>
        <v>0</v>
      </c>
      <c r="E74" s="267">
        <v>0</v>
      </c>
      <c r="F74" s="103">
        <f t="shared" si="31"/>
        <v>0</v>
      </c>
      <c r="G74" s="267">
        <v>0</v>
      </c>
      <c r="H74" s="103">
        <f t="shared" si="32"/>
        <v>0</v>
      </c>
      <c r="I74" s="267">
        <v>0</v>
      </c>
      <c r="J74" s="103">
        <f t="shared" si="33"/>
        <v>0</v>
      </c>
      <c r="K74" s="267">
        <v>0</v>
      </c>
      <c r="L74" s="103">
        <f t="shared" si="34"/>
        <v>0</v>
      </c>
      <c r="M74" s="267">
        <v>0</v>
      </c>
      <c r="N74" s="103">
        <f t="shared" si="35"/>
        <v>0</v>
      </c>
      <c r="O74" s="267">
        <v>0</v>
      </c>
      <c r="P74" s="103">
        <f t="shared" si="36"/>
        <v>0</v>
      </c>
      <c r="Q74" s="267">
        <v>0</v>
      </c>
      <c r="R74" s="103">
        <f t="shared" si="37"/>
        <v>0</v>
      </c>
      <c r="S74" s="267">
        <v>0</v>
      </c>
      <c r="T74" s="103">
        <f t="shared" si="38"/>
        <v>0</v>
      </c>
      <c r="U74" s="267">
        <v>0</v>
      </c>
      <c r="V74" s="103">
        <f t="shared" si="39"/>
        <v>0</v>
      </c>
      <c r="X74" s="237"/>
    </row>
    <row r="75" spans="1:24" ht="12.75" customHeight="1" x14ac:dyDescent="0.3">
      <c r="A75" s="38" t="s">
        <v>151</v>
      </c>
      <c r="B75" s="50"/>
      <c r="C75" s="267">
        <v>0</v>
      </c>
      <c r="D75" s="103">
        <f t="shared" si="30"/>
        <v>0</v>
      </c>
      <c r="E75" s="267">
        <v>0</v>
      </c>
      <c r="F75" s="103">
        <f t="shared" si="31"/>
        <v>0</v>
      </c>
      <c r="G75" s="267">
        <v>0</v>
      </c>
      <c r="H75" s="103">
        <f t="shared" si="32"/>
        <v>0</v>
      </c>
      <c r="I75" s="267">
        <v>0</v>
      </c>
      <c r="J75" s="103">
        <f t="shared" si="33"/>
        <v>0</v>
      </c>
      <c r="K75" s="267">
        <v>0</v>
      </c>
      <c r="L75" s="103">
        <f t="shared" si="34"/>
        <v>0</v>
      </c>
      <c r="M75" s="267">
        <v>0</v>
      </c>
      <c r="N75" s="103">
        <f t="shared" si="35"/>
        <v>0</v>
      </c>
      <c r="O75" s="267">
        <v>0</v>
      </c>
      <c r="P75" s="103">
        <f t="shared" si="36"/>
        <v>0</v>
      </c>
      <c r="Q75" s="267">
        <v>0</v>
      </c>
      <c r="R75" s="103">
        <f t="shared" si="37"/>
        <v>0</v>
      </c>
      <c r="S75" s="267">
        <v>0</v>
      </c>
      <c r="T75" s="103">
        <f t="shared" si="38"/>
        <v>0</v>
      </c>
      <c r="U75" s="267">
        <v>0</v>
      </c>
      <c r="V75" s="103">
        <f t="shared" si="39"/>
        <v>0</v>
      </c>
      <c r="X75" s="237"/>
    </row>
    <row r="76" spans="1:24" ht="12.75" customHeight="1" x14ac:dyDescent="0.3">
      <c r="A76" s="38" t="s">
        <v>137</v>
      </c>
      <c r="B76" s="50"/>
      <c r="C76" s="267">
        <v>0</v>
      </c>
      <c r="D76" s="103">
        <f t="shared" si="30"/>
        <v>0</v>
      </c>
      <c r="E76" s="267">
        <v>0</v>
      </c>
      <c r="F76" s="103">
        <f t="shared" si="31"/>
        <v>0</v>
      </c>
      <c r="G76" s="267">
        <v>0</v>
      </c>
      <c r="H76" s="103">
        <f t="shared" si="32"/>
        <v>0</v>
      </c>
      <c r="I76" s="267">
        <v>0</v>
      </c>
      <c r="J76" s="103">
        <f t="shared" si="33"/>
        <v>0</v>
      </c>
      <c r="K76" s="267">
        <v>0</v>
      </c>
      <c r="L76" s="103">
        <f t="shared" si="34"/>
        <v>0</v>
      </c>
      <c r="M76" s="267">
        <v>0</v>
      </c>
      <c r="N76" s="103">
        <f t="shared" si="35"/>
        <v>0</v>
      </c>
      <c r="O76" s="267">
        <v>0</v>
      </c>
      <c r="P76" s="103">
        <f t="shared" si="36"/>
        <v>0</v>
      </c>
      <c r="Q76" s="267">
        <v>0</v>
      </c>
      <c r="R76" s="103">
        <f t="shared" si="37"/>
        <v>0</v>
      </c>
      <c r="S76" s="267">
        <v>0</v>
      </c>
      <c r="T76" s="103">
        <f t="shared" si="38"/>
        <v>0</v>
      </c>
      <c r="U76" s="267">
        <v>0</v>
      </c>
      <c r="V76" s="103">
        <f t="shared" si="39"/>
        <v>0</v>
      </c>
      <c r="X76" s="237"/>
    </row>
    <row r="77" spans="1:24" ht="12.75" customHeight="1" x14ac:dyDescent="0.3">
      <c r="A77" s="38" t="s">
        <v>136</v>
      </c>
      <c r="B77" s="50"/>
      <c r="C77" s="267">
        <v>0</v>
      </c>
      <c r="D77" s="103">
        <f t="shared" si="30"/>
        <v>0</v>
      </c>
      <c r="E77" s="267">
        <v>0</v>
      </c>
      <c r="F77" s="103">
        <f t="shared" si="31"/>
        <v>0</v>
      </c>
      <c r="G77" s="267">
        <v>0</v>
      </c>
      <c r="H77" s="103">
        <f t="shared" si="32"/>
        <v>0</v>
      </c>
      <c r="I77" s="267">
        <v>0</v>
      </c>
      <c r="J77" s="103">
        <f t="shared" si="33"/>
        <v>0</v>
      </c>
      <c r="K77" s="267">
        <v>0</v>
      </c>
      <c r="L77" s="103">
        <f t="shared" si="34"/>
        <v>0</v>
      </c>
      <c r="M77" s="267">
        <v>0</v>
      </c>
      <c r="N77" s="103">
        <f t="shared" si="35"/>
        <v>0</v>
      </c>
      <c r="O77" s="267">
        <v>0</v>
      </c>
      <c r="P77" s="103">
        <f t="shared" si="36"/>
        <v>0</v>
      </c>
      <c r="Q77" s="267">
        <v>0</v>
      </c>
      <c r="R77" s="103">
        <f t="shared" si="37"/>
        <v>0</v>
      </c>
      <c r="S77" s="267">
        <v>0</v>
      </c>
      <c r="T77" s="103">
        <f t="shared" si="38"/>
        <v>0</v>
      </c>
      <c r="U77" s="267">
        <v>0</v>
      </c>
      <c r="V77" s="103">
        <f t="shared" si="39"/>
        <v>0</v>
      </c>
      <c r="X77" s="237"/>
    </row>
    <row r="78" spans="1:24" ht="12.75" customHeight="1" x14ac:dyDescent="0.3">
      <c r="A78" s="38" t="s">
        <v>135</v>
      </c>
      <c r="B78" s="50"/>
      <c r="C78" s="267">
        <v>0</v>
      </c>
      <c r="D78" s="103">
        <f t="shared" si="30"/>
        <v>0</v>
      </c>
      <c r="E78" s="267">
        <v>0</v>
      </c>
      <c r="F78" s="103">
        <f t="shared" si="31"/>
        <v>0</v>
      </c>
      <c r="G78" s="267">
        <v>0</v>
      </c>
      <c r="H78" s="103">
        <f t="shared" si="32"/>
        <v>0</v>
      </c>
      <c r="I78" s="267">
        <v>0</v>
      </c>
      <c r="J78" s="103">
        <f t="shared" si="33"/>
        <v>0</v>
      </c>
      <c r="K78" s="267">
        <v>0</v>
      </c>
      <c r="L78" s="103">
        <f t="shared" si="34"/>
        <v>0</v>
      </c>
      <c r="M78" s="267">
        <v>0</v>
      </c>
      <c r="N78" s="103">
        <f t="shared" si="35"/>
        <v>0</v>
      </c>
      <c r="O78" s="267">
        <v>0</v>
      </c>
      <c r="P78" s="103">
        <f t="shared" si="36"/>
        <v>0</v>
      </c>
      <c r="Q78" s="267">
        <v>0</v>
      </c>
      <c r="R78" s="103">
        <f t="shared" si="37"/>
        <v>0</v>
      </c>
      <c r="S78" s="267">
        <v>0</v>
      </c>
      <c r="T78" s="103">
        <f t="shared" si="38"/>
        <v>0</v>
      </c>
      <c r="U78" s="267">
        <v>0</v>
      </c>
      <c r="V78" s="103">
        <f t="shared" si="39"/>
        <v>0</v>
      </c>
      <c r="X78" s="237"/>
    </row>
    <row r="79" spans="1:24" ht="12.75" customHeight="1" x14ac:dyDescent="0.3">
      <c r="A79" s="38" t="s">
        <v>100</v>
      </c>
      <c r="B79" s="50"/>
      <c r="C79" s="167">
        <v>1200</v>
      </c>
      <c r="D79" s="103">
        <f t="shared" si="30"/>
        <v>0</v>
      </c>
      <c r="E79" s="167">
        <v>1230</v>
      </c>
      <c r="F79" s="103">
        <f t="shared" si="31"/>
        <v>0</v>
      </c>
      <c r="G79" s="167">
        <v>1260.75</v>
      </c>
      <c r="H79" s="103">
        <f t="shared" si="32"/>
        <v>0</v>
      </c>
      <c r="I79" s="167">
        <v>1292.26875</v>
      </c>
      <c r="J79" s="103">
        <f t="shared" si="33"/>
        <v>0</v>
      </c>
      <c r="K79" s="167">
        <v>1324.5754687499998</v>
      </c>
      <c r="L79" s="103">
        <f t="shared" si="34"/>
        <v>0</v>
      </c>
      <c r="M79" s="167">
        <v>1357.6898554687498</v>
      </c>
      <c r="N79" s="103">
        <f t="shared" si="35"/>
        <v>0</v>
      </c>
      <c r="O79" s="167">
        <v>1391.6321018554684</v>
      </c>
      <c r="P79" s="103">
        <f t="shared" si="36"/>
        <v>0</v>
      </c>
      <c r="Q79" s="167">
        <v>1426.422904401855</v>
      </c>
      <c r="R79" s="103">
        <f t="shared" si="37"/>
        <v>0</v>
      </c>
      <c r="S79" s="167">
        <v>1462.0834770119013</v>
      </c>
      <c r="T79" s="103">
        <f t="shared" si="38"/>
        <v>0</v>
      </c>
      <c r="U79" s="167">
        <v>1498.6355639371986</v>
      </c>
      <c r="V79" s="103">
        <f t="shared" si="39"/>
        <v>0</v>
      </c>
      <c r="X79" s="237"/>
    </row>
    <row r="80" spans="1:24" ht="12.75" customHeight="1" x14ac:dyDescent="0.3">
      <c r="A80" s="38" t="s">
        <v>101</v>
      </c>
      <c r="B80" s="50"/>
      <c r="C80" s="167">
        <v>10000</v>
      </c>
      <c r="D80" s="103">
        <f t="shared" si="30"/>
        <v>0</v>
      </c>
      <c r="E80" s="167">
        <v>10000</v>
      </c>
      <c r="F80" s="103">
        <f t="shared" si="31"/>
        <v>0</v>
      </c>
      <c r="G80" s="167">
        <v>10000</v>
      </c>
      <c r="H80" s="103">
        <f t="shared" si="32"/>
        <v>0</v>
      </c>
      <c r="I80" s="167">
        <v>10000</v>
      </c>
      <c r="J80" s="103">
        <f t="shared" si="33"/>
        <v>0</v>
      </c>
      <c r="K80" s="167">
        <v>10000</v>
      </c>
      <c r="L80" s="103">
        <f t="shared" si="34"/>
        <v>0</v>
      </c>
      <c r="M80" s="167">
        <v>10000</v>
      </c>
      <c r="N80" s="103">
        <f t="shared" si="35"/>
        <v>0</v>
      </c>
      <c r="O80" s="167">
        <v>10000</v>
      </c>
      <c r="P80" s="103">
        <f t="shared" si="36"/>
        <v>0</v>
      </c>
      <c r="Q80" s="167">
        <v>10000</v>
      </c>
      <c r="R80" s="103">
        <f t="shared" si="37"/>
        <v>0</v>
      </c>
      <c r="S80" s="167">
        <v>10000</v>
      </c>
      <c r="T80" s="103">
        <f t="shared" si="38"/>
        <v>0</v>
      </c>
      <c r="U80" s="167">
        <v>10000</v>
      </c>
      <c r="V80" s="103">
        <f t="shared" si="39"/>
        <v>0</v>
      </c>
      <c r="X80" s="237"/>
    </row>
    <row r="81" spans="1:24" ht="12.75" customHeight="1" x14ac:dyDescent="0.3">
      <c r="A81" s="38" t="s">
        <v>139</v>
      </c>
      <c r="B81" s="50"/>
      <c r="C81" s="167">
        <v>33500</v>
      </c>
      <c r="D81" s="103">
        <f t="shared" si="30"/>
        <v>0</v>
      </c>
      <c r="E81" s="167">
        <v>36850</v>
      </c>
      <c r="F81" s="103">
        <f t="shared" si="31"/>
        <v>0</v>
      </c>
      <c r="G81" s="167">
        <v>38692.5</v>
      </c>
      <c r="H81" s="103">
        <f t="shared" si="32"/>
        <v>0</v>
      </c>
      <c r="I81" s="167">
        <v>39659.8125</v>
      </c>
      <c r="J81" s="103">
        <f t="shared" si="33"/>
        <v>0</v>
      </c>
      <c r="K81" s="167">
        <v>40651.307812499996</v>
      </c>
      <c r="L81" s="103">
        <f t="shared" si="34"/>
        <v>0</v>
      </c>
      <c r="M81" s="167">
        <v>41667.590507812492</v>
      </c>
      <c r="N81" s="103">
        <f t="shared" si="35"/>
        <v>0</v>
      </c>
      <c r="O81" s="167">
        <v>42709.280270507799</v>
      </c>
      <c r="P81" s="103">
        <f t="shared" si="36"/>
        <v>0</v>
      </c>
      <c r="Q81" s="167">
        <v>43777.012277270493</v>
      </c>
      <c r="R81" s="103">
        <f t="shared" si="37"/>
        <v>0</v>
      </c>
      <c r="S81" s="167">
        <v>44871.437584202249</v>
      </c>
      <c r="T81" s="103">
        <f t="shared" si="38"/>
        <v>0</v>
      </c>
      <c r="U81" s="167">
        <v>45993.223523807304</v>
      </c>
      <c r="V81" s="103">
        <f t="shared" si="39"/>
        <v>0</v>
      </c>
      <c r="X81" s="237"/>
    </row>
    <row r="82" spans="1:24" ht="12.75" customHeight="1" x14ac:dyDescent="0.3">
      <c r="A82" s="38" t="s">
        <v>155</v>
      </c>
      <c r="B82" s="50"/>
      <c r="C82" s="267">
        <v>0</v>
      </c>
      <c r="D82" s="103">
        <f t="shared" si="30"/>
        <v>0</v>
      </c>
      <c r="E82" s="267">
        <v>0</v>
      </c>
      <c r="F82" s="103">
        <f t="shared" si="31"/>
        <v>0</v>
      </c>
      <c r="G82" s="267">
        <v>0</v>
      </c>
      <c r="H82" s="103">
        <f t="shared" si="32"/>
        <v>0</v>
      </c>
      <c r="I82" s="267">
        <v>0</v>
      </c>
      <c r="J82" s="103">
        <f t="shared" si="33"/>
        <v>0</v>
      </c>
      <c r="K82" s="267">
        <v>0</v>
      </c>
      <c r="L82" s="103">
        <f t="shared" si="34"/>
        <v>0</v>
      </c>
      <c r="M82" s="267">
        <v>0</v>
      </c>
      <c r="N82" s="103">
        <f t="shared" si="35"/>
        <v>0</v>
      </c>
      <c r="O82" s="267">
        <v>0</v>
      </c>
      <c r="P82" s="103">
        <f t="shared" si="36"/>
        <v>0</v>
      </c>
      <c r="Q82" s="267">
        <v>0</v>
      </c>
      <c r="R82" s="103">
        <f t="shared" si="37"/>
        <v>0</v>
      </c>
      <c r="S82" s="267">
        <v>0</v>
      </c>
      <c r="T82" s="103">
        <f t="shared" si="38"/>
        <v>0</v>
      </c>
      <c r="U82" s="267">
        <v>0</v>
      </c>
      <c r="V82" s="103">
        <f t="shared" si="39"/>
        <v>0</v>
      </c>
      <c r="X82" s="237"/>
    </row>
    <row r="83" spans="1:24" ht="12.75" customHeight="1" x14ac:dyDescent="0.3">
      <c r="A83" s="38" t="s">
        <v>77</v>
      </c>
      <c r="B83" s="50"/>
      <c r="C83" s="167">
        <v>2500</v>
      </c>
      <c r="D83" s="103">
        <f t="shared" si="30"/>
        <v>0</v>
      </c>
      <c r="E83" s="167">
        <v>2500</v>
      </c>
      <c r="F83" s="103">
        <f t="shared" si="31"/>
        <v>0</v>
      </c>
      <c r="G83" s="167">
        <v>2500</v>
      </c>
      <c r="H83" s="103">
        <f t="shared" si="32"/>
        <v>0</v>
      </c>
      <c r="I83" s="167">
        <v>2500</v>
      </c>
      <c r="J83" s="103">
        <f t="shared" si="33"/>
        <v>0</v>
      </c>
      <c r="K83" s="167">
        <v>2500</v>
      </c>
      <c r="L83" s="103">
        <f t="shared" si="34"/>
        <v>0</v>
      </c>
      <c r="M83" s="167">
        <v>2500</v>
      </c>
      <c r="N83" s="103">
        <f t="shared" si="35"/>
        <v>0</v>
      </c>
      <c r="O83" s="167">
        <v>2500</v>
      </c>
      <c r="P83" s="103">
        <f t="shared" si="36"/>
        <v>0</v>
      </c>
      <c r="Q83" s="167">
        <v>2500</v>
      </c>
      <c r="R83" s="103">
        <f t="shared" si="37"/>
        <v>0</v>
      </c>
      <c r="S83" s="167">
        <v>2500</v>
      </c>
      <c r="T83" s="103">
        <f t="shared" si="38"/>
        <v>0</v>
      </c>
      <c r="U83" s="167">
        <v>2500</v>
      </c>
      <c r="V83" s="103">
        <f t="shared" si="39"/>
        <v>0</v>
      </c>
      <c r="X83" s="237"/>
    </row>
    <row r="84" spans="1:24" ht="12.75" customHeight="1" x14ac:dyDescent="0.3">
      <c r="A84" s="38" t="s">
        <v>98</v>
      </c>
      <c r="B84" s="50"/>
      <c r="C84" s="167">
        <v>10000</v>
      </c>
      <c r="D84" s="103">
        <f t="shared" ref="D84:T105" si="40">IFERROR(C84/C$28,0)</f>
        <v>0</v>
      </c>
      <c r="E84" s="167">
        <v>10000</v>
      </c>
      <c r="F84" s="103">
        <f t="shared" si="31"/>
        <v>0</v>
      </c>
      <c r="G84" s="167">
        <v>10000</v>
      </c>
      <c r="H84" s="103">
        <f t="shared" si="32"/>
        <v>0</v>
      </c>
      <c r="I84" s="167">
        <v>10000</v>
      </c>
      <c r="J84" s="103">
        <f t="shared" si="33"/>
        <v>0</v>
      </c>
      <c r="K84" s="167">
        <v>10000</v>
      </c>
      <c r="L84" s="103">
        <f t="shared" si="34"/>
        <v>0</v>
      </c>
      <c r="M84" s="167">
        <v>10000</v>
      </c>
      <c r="N84" s="103">
        <f t="shared" si="35"/>
        <v>0</v>
      </c>
      <c r="O84" s="167">
        <v>10000</v>
      </c>
      <c r="P84" s="103">
        <f t="shared" si="36"/>
        <v>0</v>
      </c>
      <c r="Q84" s="167">
        <v>10000</v>
      </c>
      <c r="R84" s="103">
        <f t="shared" si="37"/>
        <v>0</v>
      </c>
      <c r="S84" s="167">
        <v>10000</v>
      </c>
      <c r="T84" s="103">
        <f t="shared" si="38"/>
        <v>0</v>
      </c>
      <c r="U84" s="167">
        <v>10000</v>
      </c>
      <c r="V84" s="103">
        <f t="shared" si="39"/>
        <v>0</v>
      </c>
      <c r="X84" s="237"/>
    </row>
    <row r="85" spans="1:24" ht="12.75" customHeight="1" x14ac:dyDescent="0.3">
      <c r="A85" s="38" t="s">
        <v>79</v>
      </c>
      <c r="B85" s="50"/>
      <c r="C85" s="167">
        <v>5500</v>
      </c>
      <c r="D85" s="103">
        <f t="shared" si="40"/>
        <v>0</v>
      </c>
      <c r="E85" s="167">
        <v>5582.4999999999991</v>
      </c>
      <c r="F85" s="103">
        <f t="shared" si="40"/>
        <v>0</v>
      </c>
      <c r="G85" s="167">
        <v>5666.2374999999984</v>
      </c>
      <c r="H85" s="103">
        <f t="shared" si="40"/>
        <v>0</v>
      </c>
      <c r="I85" s="167">
        <v>5751.2310624999982</v>
      </c>
      <c r="J85" s="103">
        <f t="shared" si="40"/>
        <v>0</v>
      </c>
      <c r="K85" s="167">
        <v>5837.4995284374972</v>
      </c>
      <c r="L85" s="103">
        <f t="shared" si="40"/>
        <v>0</v>
      </c>
      <c r="M85" s="167">
        <v>5925.0620213640595</v>
      </c>
      <c r="N85" s="103">
        <f t="shared" si="40"/>
        <v>0</v>
      </c>
      <c r="O85" s="167">
        <v>6013.9379516845202</v>
      </c>
      <c r="P85" s="103">
        <f t="shared" si="40"/>
        <v>0</v>
      </c>
      <c r="Q85" s="167">
        <v>6104.1470209597874</v>
      </c>
      <c r="R85" s="103">
        <f t="shared" si="40"/>
        <v>0</v>
      </c>
      <c r="S85" s="167">
        <v>6195.7092262741835</v>
      </c>
      <c r="T85" s="103">
        <f t="shared" si="40"/>
        <v>0</v>
      </c>
      <c r="U85" s="167">
        <v>6288.6448646682957</v>
      </c>
      <c r="V85" s="103">
        <f t="shared" si="39"/>
        <v>0</v>
      </c>
      <c r="X85" s="237"/>
    </row>
    <row r="86" spans="1:24" ht="12.75" customHeight="1" x14ac:dyDescent="0.3">
      <c r="A86" s="38" t="s">
        <v>15</v>
      </c>
      <c r="B86" s="50"/>
      <c r="C86" s="267">
        <v>0</v>
      </c>
      <c r="D86" s="103">
        <f t="shared" si="40"/>
        <v>0</v>
      </c>
      <c r="E86" s="267">
        <v>0</v>
      </c>
      <c r="F86" s="103">
        <f t="shared" si="31"/>
        <v>0</v>
      </c>
      <c r="G86" s="267">
        <v>0</v>
      </c>
      <c r="H86" s="103">
        <f t="shared" si="32"/>
        <v>0</v>
      </c>
      <c r="I86" s="267">
        <v>0</v>
      </c>
      <c r="J86" s="103">
        <f t="shared" si="33"/>
        <v>0</v>
      </c>
      <c r="K86" s="267">
        <v>0</v>
      </c>
      <c r="L86" s="103">
        <f t="shared" si="34"/>
        <v>0</v>
      </c>
      <c r="M86" s="267">
        <v>0</v>
      </c>
      <c r="N86" s="103">
        <f t="shared" si="35"/>
        <v>0</v>
      </c>
      <c r="O86" s="267">
        <v>0</v>
      </c>
      <c r="P86" s="103">
        <f t="shared" si="36"/>
        <v>0</v>
      </c>
      <c r="Q86" s="267">
        <v>0</v>
      </c>
      <c r="R86" s="103">
        <f t="shared" si="37"/>
        <v>0</v>
      </c>
      <c r="S86" s="267">
        <v>0</v>
      </c>
      <c r="T86" s="103">
        <f t="shared" si="38"/>
        <v>0</v>
      </c>
      <c r="U86" s="267">
        <v>0</v>
      </c>
      <c r="V86" s="103">
        <f t="shared" si="39"/>
        <v>0</v>
      </c>
      <c r="X86" s="237"/>
    </row>
    <row r="87" spans="1:24" ht="12.75" customHeight="1" x14ac:dyDescent="0.3">
      <c r="A87" s="38" t="s">
        <v>152</v>
      </c>
      <c r="B87" s="50"/>
      <c r="C87" s="167">
        <v>77899</v>
      </c>
      <c r="D87" s="103">
        <f t="shared" si="40"/>
        <v>0</v>
      </c>
      <c r="E87" s="167">
        <v>85688.900000000009</v>
      </c>
      <c r="F87" s="103">
        <f t="shared" si="31"/>
        <v>0</v>
      </c>
      <c r="G87" s="167">
        <v>94257.790000000023</v>
      </c>
      <c r="H87" s="103">
        <f t="shared" si="32"/>
        <v>0</v>
      </c>
      <c r="I87" s="167">
        <v>96614.234750000018</v>
      </c>
      <c r="J87" s="103">
        <f t="shared" si="33"/>
        <v>0</v>
      </c>
      <c r="K87" s="167">
        <v>99029.590618750008</v>
      </c>
      <c r="L87" s="103">
        <f t="shared" si="34"/>
        <v>0</v>
      </c>
      <c r="M87" s="167">
        <v>101505.33038421875</v>
      </c>
      <c r="N87" s="103">
        <f t="shared" si="35"/>
        <v>0</v>
      </c>
      <c r="O87" s="167">
        <v>104042.9636438242</v>
      </c>
      <c r="P87" s="103">
        <f t="shared" si="36"/>
        <v>0</v>
      </c>
      <c r="Q87" s="167">
        <v>106644.0377349198</v>
      </c>
      <c r="R87" s="103">
        <f t="shared" si="37"/>
        <v>0</v>
      </c>
      <c r="S87" s="167">
        <v>109310.13867829279</v>
      </c>
      <c r="T87" s="103">
        <f t="shared" si="38"/>
        <v>0</v>
      </c>
      <c r="U87" s="167">
        <v>112042.89214525009</v>
      </c>
      <c r="V87" s="103">
        <f t="shared" si="39"/>
        <v>0</v>
      </c>
      <c r="X87" s="237"/>
    </row>
    <row r="88" spans="1:24" ht="12.75" customHeight="1" x14ac:dyDescent="0.3">
      <c r="A88" s="38" t="s">
        <v>12</v>
      </c>
      <c r="B88" s="50"/>
      <c r="C88" s="267">
        <v>0</v>
      </c>
      <c r="D88" s="103">
        <f t="shared" si="40"/>
        <v>0</v>
      </c>
      <c r="E88" s="267">
        <v>0</v>
      </c>
      <c r="F88" s="103">
        <f t="shared" si="31"/>
        <v>0</v>
      </c>
      <c r="G88" s="267">
        <v>0</v>
      </c>
      <c r="H88" s="103">
        <f t="shared" si="32"/>
        <v>0</v>
      </c>
      <c r="I88" s="267">
        <v>0</v>
      </c>
      <c r="J88" s="103">
        <f t="shared" si="33"/>
        <v>0</v>
      </c>
      <c r="K88" s="267">
        <v>0</v>
      </c>
      <c r="L88" s="103">
        <f t="shared" si="34"/>
        <v>0</v>
      </c>
      <c r="M88" s="267">
        <v>0</v>
      </c>
      <c r="N88" s="103">
        <f t="shared" si="35"/>
        <v>0</v>
      </c>
      <c r="O88" s="267">
        <v>0</v>
      </c>
      <c r="P88" s="103">
        <f t="shared" si="36"/>
        <v>0</v>
      </c>
      <c r="Q88" s="267">
        <v>0</v>
      </c>
      <c r="R88" s="103">
        <f t="shared" si="37"/>
        <v>0</v>
      </c>
      <c r="S88" s="267">
        <v>0</v>
      </c>
      <c r="T88" s="103">
        <f t="shared" si="38"/>
        <v>0</v>
      </c>
      <c r="U88" s="267">
        <v>0</v>
      </c>
      <c r="V88" s="103">
        <f t="shared" si="39"/>
        <v>0</v>
      </c>
      <c r="X88" s="237"/>
    </row>
    <row r="89" spans="1:24" ht="12.75" customHeight="1" x14ac:dyDescent="0.3">
      <c r="A89" s="38" t="s">
        <v>172</v>
      </c>
      <c r="B89" s="50"/>
      <c r="C89" s="167">
        <v>33024</v>
      </c>
      <c r="D89" s="103">
        <f t="shared" si="40"/>
        <v>0</v>
      </c>
      <c r="E89" s="167">
        <v>34675.200000000004</v>
      </c>
      <c r="F89" s="103">
        <f t="shared" si="31"/>
        <v>0</v>
      </c>
      <c r="G89" s="167">
        <v>35542.080000000002</v>
      </c>
      <c r="H89" s="103">
        <f t="shared" si="32"/>
        <v>0</v>
      </c>
      <c r="I89" s="167">
        <v>36430.631999999998</v>
      </c>
      <c r="J89" s="103">
        <f t="shared" si="33"/>
        <v>0</v>
      </c>
      <c r="K89" s="167">
        <v>37341.397799999992</v>
      </c>
      <c r="L89" s="103">
        <f t="shared" si="34"/>
        <v>0</v>
      </c>
      <c r="M89" s="167">
        <v>38274.932744999991</v>
      </c>
      <c r="N89" s="103">
        <f t="shared" si="35"/>
        <v>0</v>
      </c>
      <c r="O89" s="167">
        <v>39231.806063624987</v>
      </c>
      <c r="P89" s="103">
        <f t="shared" si="36"/>
        <v>0</v>
      </c>
      <c r="Q89" s="167">
        <v>40212.601215215611</v>
      </c>
      <c r="R89" s="103">
        <f t="shared" si="37"/>
        <v>0</v>
      </c>
      <c r="S89" s="167">
        <v>41217.916245595996</v>
      </c>
      <c r="T89" s="103">
        <f t="shared" si="38"/>
        <v>0</v>
      </c>
      <c r="U89" s="167">
        <v>42248.364151735892</v>
      </c>
      <c r="V89" s="103">
        <f t="shared" si="39"/>
        <v>0</v>
      </c>
      <c r="X89" s="237"/>
    </row>
    <row r="90" spans="1:24" ht="12.75" customHeight="1" x14ac:dyDescent="0.3">
      <c r="A90" s="38" t="s">
        <v>17</v>
      </c>
      <c r="B90" s="50"/>
      <c r="C90" s="267">
        <v>0</v>
      </c>
      <c r="D90" s="103">
        <f t="shared" si="40"/>
        <v>0</v>
      </c>
      <c r="E90" s="267">
        <v>0</v>
      </c>
      <c r="F90" s="103">
        <f t="shared" si="31"/>
        <v>0</v>
      </c>
      <c r="G90" s="267">
        <v>0</v>
      </c>
      <c r="H90" s="103">
        <f t="shared" si="32"/>
        <v>0</v>
      </c>
      <c r="I90" s="267">
        <v>0</v>
      </c>
      <c r="J90" s="103">
        <f t="shared" si="33"/>
        <v>0</v>
      </c>
      <c r="K90" s="267">
        <v>0</v>
      </c>
      <c r="L90" s="103">
        <f t="shared" si="34"/>
        <v>0</v>
      </c>
      <c r="M90" s="267">
        <v>0</v>
      </c>
      <c r="N90" s="103">
        <f t="shared" si="35"/>
        <v>0</v>
      </c>
      <c r="O90" s="267">
        <v>0</v>
      </c>
      <c r="P90" s="103">
        <f t="shared" si="36"/>
        <v>0</v>
      </c>
      <c r="Q90" s="267">
        <v>0</v>
      </c>
      <c r="R90" s="103">
        <f t="shared" si="37"/>
        <v>0</v>
      </c>
      <c r="S90" s="267">
        <v>0</v>
      </c>
      <c r="T90" s="103">
        <f t="shared" si="38"/>
        <v>0</v>
      </c>
      <c r="U90" s="267">
        <v>0</v>
      </c>
      <c r="V90" s="103">
        <f t="shared" si="39"/>
        <v>0</v>
      </c>
      <c r="X90" s="237"/>
    </row>
    <row r="91" spans="1:24" ht="12.75" customHeight="1" x14ac:dyDescent="0.3">
      <c r="A91" s="38" t="s">
        <v>143</v>
      </c>
      <c r="B91" s="38"/>
      <c r="C91" s="167">
        <v>24522</v>
      </c>
      <c r="D91" s="103">
        <f t="shared" si="40"/>
        <v>0</v>
      </c>
      <c r="E91" s="167">
        <v>26974.2</v>
      </c>
      <c r="F91" s="103">
        <f t="shared" si="31"/>
        <v>0</v>
      </c>
      <c r="G91" s="167">
        <v>28322.910000000003</v>
      </c>
      <c r="H91" s="103">
        <f t="shared" si="32"/>
        <v>0</v>
      </c>
      <c r="I91" s="167">
        <v>29030.982750000003</v>
      </c>
      <c r="J91" s="103">
        <f t="shared" si="33"/>
        <v>0</v>
      </c>
      <c r="K91" s="167">
        <v>29756.757318750002</v>
      </c>
      <c r="L91" s="103">
        <f t="shared" si="34"/>
        <v>0</v>
      </c>
      <c r="M91" s="167">
        <v>30500.676251718749</v>
      </c>
      <c r="N91" s="103">
        <f t="shared" si="35"/>
        <v>0</v>
      </c>
      <c r="O91" s="167">
        <v>31263.193158011716</v>
      </c>
      <c r="P91" s="103">
        <f t="shared" si="36"/>
        <v>0</v>
      </c>
      <c r="Q91" s="167">
        <v>32044.772986962005</v>
      </c>
      <c r="R91" s="103">
        <f t="shared" si="37"/>
        <v>0</v>
      </c>
      <c r="S91" s="167">
        <v>32845.892311636053</v>
      </c>
      <c r="T91" s="103">
        <f t="shared" si="38"/>
        <v>0</v>
      </c>
      <c r="U91" s="167">
        <v>33667.039619426949</v>
      </c>
      <c r="V91" s="103">
        <f t="shared" si="39"/>
        <v>0</v>
      </c>
      <c r="X91" s="237"/>
    </row>
    <row r="92" spans="1:24" ht="12.75" customHeight="1" x14ac:dyDescent="0.3">
      <c r="A92" s="38" t="s">
        <v>13</v>
      </c>
      <c r="B92" s="50"/>
      <c r="C92" s="267">
        <v>0</v>
      </c>
      <c r="D92" s="103">
        <f t="shared" si="40"/>
        <v>0</v>
      </c>
      <c r="E92" s="267">
        <v>0</v>
      </c>
      <c r="F92" s="103">
        <f t="shared" si="31"/>
        <v>0</v>
      </c>
      <c r="G92" s="267">
        <v>0</v>
      </c>
      <c r="H92" s="103">
        <f t="shared" si="32"/>
        <v>0</v>
      </c>
      <c r="I92" s="267">
        <v>0</v>
      </c>
      <c r="J92" s="103">
        <f t="shared" si="33"/>
        <v>0</v>
      </c>
      <c r="K92" s="267">
        <v>0</v>
      </c>
      <c r="L92" s="103">
        <f t="shared" si="34"/>
        <v>0</v>
      </c>
      <c r="M92" s="267">
        <v>0</v>
      </c>
      <c r="N92" s="103">
        <f t="shared" si="35"/>
        <v>0</v>
      </c>
      <c r="O92" s="267">
        <v>0</v>
      </c>
      <c r="P92" s="103">
        <f t="shared" si="36"/>
        <v>0</v>
      </c>
      <c r="Q92" s="267">
        <v>0</v>
      </c>
      <c r="R92" s="103">
        <f t="shared" si="37"/>
        <v>0</v>
      </c>
      <c r="S92" s="267">
        <v>0</v>
      </c>
      <c r="T92" s="103">
        <f t="shared" si="38"/>
        <v>0</v>
      </c>
      <c r="U92" s="267">
        <v>0</v>
      </c>
      <c r="V92" s="103">
        <f t="shared" si="39"/>
        <v>0</v>
      </c>
      <c r="X92" s="237"/>
    </row>
    <row r="93" spans="1:24" ht="12.75" customHeight="1" x14ac:dyDescent="0.3">
      <c r="A93" s="38" t="s">
        <v>144</v>
      </c>
      <c r="B93" s="50"/>
      <c r="C93" s="167">
        <v>24534</v>
      </c>
      <c r="D93" s="103">
        <f t="shared" si="40"/>
        <v>0</v>
      </c>
      <c r="E93" s="167">
        <v>25024.68</v>
      </c>
      <c r="F93" s="103">
        <f t="shared" si="31"/>
        <v>0</v>
      </c>
      <c r="G93" s="167">
        <v>25525.173600000002</v>
      </c>
      <c r="H93" s="103">
        <f t="shared" si="32"/>
        <v>0</v>
      </c>
      <c r="I93" s="167">
        <v>26035.677072000002</v>
      </c>
      <c r="J93" s="103">
        <f t="shared" si="33"/>
        <v>0</v>
      </c>
      <c r="K93" s="167">
        <v>26556.390613440002</v>
      </c>
      <c r="L93" s="103">
        <f t="shared" si="34"/>
        <v>0</v>
      </c>
      <c r="M93" s="167">
        <v>27087.518425708804</v>
      </c>
      <c r="N93" s="103">
        <f t="shared" si="35"/>
        <v>0</v>
      </c>
      <c r="O93" s="167">
        <v>27629.268794222982</v>
      </c>
      <c r="P93" s="103">
        <f t="shared" si="36"/>
        <v>0</v>
      </c>
      <c r="Q93" s="167">
        <v>28181.854170107443</v>
      </c>
      <c r="R93" s="103">
        <f t="shared" si="37"/>
        <v>0</v>
      </c>
      <c r="S93" s="167">
        <v>28745.491253509594</v>
      </c>
      <c r="T93" s="103">
        <f t="shared" si="38"/>
        <v>0</v>
      </c>
      <c r="U93" s="167">
        <v>29320.401078579787</v>
      </c>
      <c r="V93" s="103">
        <f t="shared" si="39"/>
        <v>0</v>
      </c>
      <c r="X93" s="237"/>
    </row>
    <row r="94" spans="1:24" ht="12.75" customHeight="1" x14ac:dyDescent="0.3">
      <c r="A94" s="38" t="s">
        <v>156</v>
      </c>
      <c r="B94" s="50"/>
      <c r="C94" s="167">
        <v>12000</v>
      </c>
      <c r="D94" s="103">
        <f t="shared" si="40"/>
        <v>0</v>
      </c>
      <c r="E94" s="167">
        <v>12240</v>
      </c>
      <c r="F94" s="103">
        <f t="shared" si="31"/>
        <v>0</v>
      </c>
      <c r="G94" s="167">
        <v>12484.800000000001</v>
      </c>
      <c r="H94" s="103">
        <f t="shared" si="32"/>
        <v>0</v>
      </c>
      <c r="I94" s="167">
        <v>12734.496000000001</v>
      </c>
      <c r="J94" s="103">
        <f t="shared" si="33"/>
        <v>0</v>
      </c>
      <c r="K94" s="167">
        <v>12989.185920000002</v>
      </c>
      <c r="L94" s="103">
        <f t="shared" si="34"/>
        <v>0</v>
      </c>
      <c r="M94" s="167">
        <v>13248.969638400002</v>
      </c>
      <c r="N94" s="103">
        <f t="shared" si="35"/>
        <v>0</v>
      </c>
      <c r="O94" s="167">
        <v>13513.949031168002</v>
      </c>
      <c r="P94" s="103">
        <f t="shared" si="36"/>
        <v>0</v>
      </c>
      <c r="Q94" s="167">
        <v>13784.228011791361</v>
      </c>
      <c r="R94" s="103">
        <f t="shared" si="37"/>
        <v>0</v>
      </c>
      <c r="S94" s="167">
        <v>14059.91257202719</v>
      </c>
      <c r="T94" s="103">
        <f t="shared" si="38"/>
        <v>0</v>
      </c>
      <c r="U94" s="167">
        <v>14341.110823467734</v>
      </c>
      <c r="V94" s="103">
        <f t="shared" si="39"/>
        <v>0</v>
      </c>
      <c r="X94" s="237"/>
    </row>
    <row r="95" spans="1:24" ht="12.75" customHeight="1" x14ac:dyDescent="0.3">
      <c r="A95" s="38" t="s">
        <v>150</v>
      </c>
      <c r="B95" s="50"/>
      <c r="C95" s="167">
        <v>334000</v>
      </c>
      <c r="D95" s="103">
        <f t="shared" si="40"/>
        <v>0</v>
      </c>
      <c r="E95" s="167">
        <v>356000</v>
      </c>
      <c r="F95" s="103">
        <f t="shared" si="31"/>
        <v>0</v>
      </c>
      <c r="G95" s="167">
        <v>384480</v>
      </c>
      <c r="H95" s="103">
        <f t="shared" si="32"/>
        <v>0</v>
      </c>
      <c r="I95" s="167">
        <v>392169.60000000003</v>
      </c>
      <c r="J95" s="103">
        <f t="shared" si="33"/>
        <v>0</v>
      </c>
      <c r="K95" s="167">
        <v>400012.99200000003</v>
      </c>
      <c r="L95" s="103">
        <f t="shared" si="34"/>
        <v>0</v>
      </c>
      <c r="M95" s="167">
        <v>408013.25184000004</v>
      </c>
      <c r="N95" s="103">
        <f t="shared" si="35"/>
        <v>0</v>
      </c>
      <c r="O95" s="167">
        <v>416173.51687680004</v>
      </c>
      <c r="P95" s="103">
        <f t="shared" si="36"/>
        <v>0</v>
      </c>
      <c r="Q95" s="167">
        <v>424496.98721433606</v>
      </c>
      <c r="R95" s="103">
        <f t="shared" si="37"/>
        <v>0</v>
      </c>
      <c r="S95" s="167">
        <v>432986.92695862276</v>
      </c>
      <c r="T95" s="103">
        <f t="shared" si="38"/>
        <v>0</v>
      </c>
      <c r="U95" s="167">
        <v>441646.66549779521</v>
      </c>
      <c r="V95" s="103">
        <f t="shared" si="39"/>
        <v>0</v>
      </c>
      <c r="X95" s="237"/>
    </row>
    <row r="96" spans="1:24" ht="12.75" customHeight="1" x14ac:dyDescent="0.3">
      <c r="A96" s="38" t="s">
        <v>146</v>
      </c>
      <c r="B96" s="50"/>
      <c r="C96" s="167">
        <v>15273</v>
      </c>
      <c r="D96" s="103">
        <f t="shared" si="40"/>
        <v>0</v>
      </c>
      <c r="E96" s="167">
        <v>15731.19</v>
      </c>
      <c r="F96" s="103">
        <f t="shared" si="31"/>
        <v>0</v>
      </c>
      <c r="G96" s="167">
        <v>16203.125700000001</v>
      </c>
      <c r="H96" s="103">
        <f t="shared" si="32"/>
        <v>0</v>
      </c>
      <c r="I96" s="167">
        <v>16689.219471</v>
      </c>
      <c r="J96" s="103">
        <f t="shared" si="33"/>
        <v>0</v>
      </c>
      <c r="K96" s="167">
        <v>17189.896055130001</v>
      </c>
      <c r="L96" s="103">
        <f t="shared" si="34"/>
        <v>0</v>
      </c>
      <c r="M96" s="167">
        <v>17705.592936783902</v>
      </c>
      <c r="N96" s="103">
        <f t="shared" si="35"/>
        <v>0</v>
      </c>
      <c r="O96" s="167">
        <v>18236.760724887419</v>
      </c>
      <c r="P96" s="103">
        <f t="shared" si="36"/>
        <v>0</v>
      </c>
      <c r="Q96" s="167">
        <v>18783.863546634042</v>
      </c>
      <c r="R96" s="103">
        <f t="shared" si="37"/>
        <v>0</v>
      </c>
      <c r="S96" s="167">
        <v>19347.379453033063</v>
      </c>
      <c r="T96" s="103">
        <f t="shared" si="38"/>
        <v>0</v>
      </c>
      <c r="U96" s="167">
        <v>19927.800836624057</v>
      </c>
      <c r="V96" s="103">
        <f t="shared" si="39"/>
        <v>0</v>
      </c>
      <c r="X96" s="237"/>
    </row>
    <row r="97" spans="1:24" ht="12.75" customHeight="1" x14ac:dyDescent="0.3">
      <c r="A97" s="38" t="s">
        <v>7</v>
      </c>
      <c r="B97" s="50"/>
      <c r="C97" s="167">
        <v>28056.474699999999</v>
      </c>
      <c r="D97" s="103">
        <f t="shared" si="40"/>
        <v>0</v>
      </c>
      <c r="E97" s="167">
        <v>28757.886567499998</v>
      </c>
      <c r="F97" s="103">
        <f t="shared" si="31"/>
        <v>0</v>
      </c>
      <c r="G97" s="167">
        <v>29476.833731687493</v>
      </c>
      <c r="H97" s="103">
        <f t="shared" si="32"/>
        <v>0</v>
      </c>
      <c r="I97" s="167">
        <v>30213.754574979677</v>
      </c>
      <c r="J97" s="103">
        <f t="shared" si="33"/>
        <v>0</v>
      </c>
      <c r="K97" s="167">
        <v>30969.098439354169</v>
      </c>
      <c r="L97" s="103">
        <f t="shared" si="34"/>
        <v>0</v>
      </c>
      <c r="M97" s="167">
        <v>31743.325900338019</v>
      </c>
      <c r="N97" s="103">
        <f t="shared" si="35"/>
        <v>0</v>
      </c>
      <c r="O97" s="167">
        <v>32536.909047846468</v>
      </c>
      <c r="P97" s="103">
        <f t="shared" si="36"/>
        <v>0</v>
      </c>
      <c r="Q97" s="167">
        <v>33350.331774042628</v>
      </c>
      <c r="R97" s="103">
        <f t="shared" si="37"/>
        <v>0</v>
      </c>
      <c r="S97" s="167">
        <v>34184.090068393685</v>
      </c>
      <c r="T97" s="103">
        <f t="shared" si="38"/>
        <v>0</v>
      </c>
      <c r="U97" s="167">
        <v>35038.692320103524</v>
      </c>
      <c r="V97" s="103">
        <f t="shared" si="39"/>
        <v>0</v>
      </c>
      <c r="X97" s="237"/>
    </row>
    <row r="98" spans="1:24" ht="12.75" customHeight="1" x14ac:dyDescent="0.3">
      <c r="A98" s="145" t="s">
        <v>245</v>
      </c>
      <c r="B98" s="50"/>
      <c r="C98" s="267">
        <v>0</v>
      </c>
      <c r="D98" s="103">
        <f t="shared" si="40"/>
        <v>0</v>
      </c>
      <c r="E98" s="267">
        <v>0</v>
      </c>
      <c r="F98" s="103">
        <f t="shared" si="31"/>
        <v>0</v>
      </c>
      <c r="G98" s="267">
        <v>0</v>
      </c>
      <c r="H98" s="103">
        <f t="shared" si="32"/>
        <v>0</v>
      </c>
      <c r="I98" s="267">
        <v>0</v>
      </c>
      <c r="J98" s="103">
        <f t="shared" si="33"/>
        <v>0</v>
      </c>
      <c r="K98" s="267">
        <v>0</v>
      </c>
      <c r="L98" s="103">
        <f t="shared" si="34"/>
        <v>0</v>
      </c>
      <c r="M98" s="267">
        <v>0</v>
      </c>
      <c r="N98" s="103">
        <f t="shared" si="35"/>
        <v>0</v>
      </c>
      <c r="O98" s="267">
        <v>0</v>
      </c>
      <c r="P98" s="103">
        <f t="shared" si="36"/>
        <v>0</v>
      </c>
      <c r="Q98" s="267">
        <v>0</v>
      </c>
      <c r="R98" s="103">
        <f t="shared" si="37"/>
        <v>0</v>
      </c>
      <c r="S98" s="267">
        <v>0</v>
      </c>
      <c r="T98" s="103">
        <f t="shared" si="38"/>
        <v>0</v>
      </c>
      <c r="U98" s="267">
        <v>0</v>
      </c>
      <c r="V98" s="103">
        <f t="shared" si="39"/>
        <v>0</v>
      </c>
      <c r="X98" s="237"/>
    </row>
    <row r="99" spans="1:24" ht="12.75" customHeight="1" x14ac:dyDescent="0.3">
      <c r="A99" s="145" t="s">
        <v>245</v>
      </c>
      <c r="B99" s="50"/>
      <c r="C99" s="267">
        <v>0</v>
      </c>
      <c r="D99" s="103">
        <f t="shared" si="40"/>
        <v>0</v>
      </c>
      <c r="E99" s="267">
        <v>0</v>
      </c>
      <c r="F99" s="103">
        <f t="shared" si="31"/>
        <v>0</v>
      </c>
      <c r="G99" s="267">
        <v>0</v>
      </c>
      <c r="H99" s="103">
        <f t="shared" si="32"/>
        <v>0</v>
      </c>
      <c r="I99" s="267">
        <v>0</v>
      </c>
      <c r="J99" s="103">
        <f t="shared" si="33"/>
        <v>0</v>
      </c>
      <c r="K99" s="267">
        <v>0</v>
      </c>
      <c r="L99" s="103">
        <f t="shared" si="34"/>
        <v>0</v>
      </c>
      <c r="M99" s="267">
        <v>0</v>
      </c>
      <c r="N99" s="103">
        <f t="shared" si="35"/>
        <v>0</v>
      </c>
      <c r="O99" s="267">
        <v>0</v>
      </c>
      <c r="P99" s="103">
        <f t="shared" si="36"/>
        <v>0</v>
      </c>
      <c r="Q99" s="267">
        <v>0</v>
      </c>
      <c r="R99" s="103">
        <f t="shared" si="37"/>
        <v>0</v>
      </c>
      <c r="S99" s="267">
        <v>0</v>
      </c>
      <c r="T99" s="103">
        <f t="shared" si="38"/>
        <v>0</v>
      </c>
      <c r="U99" s="267">
        <v>0</v>
      </c>
      <c r="V99" s="103">
        <f t="shared" si="39"/>
        <v>0</v>
      </c>
      <c r="X99" s="237"/>
    </row>
    <row r="100" spans="1:24" ht="12.75" customHeight="1" x14ac:dyDescent="0.3">
      <c r="A100" s="145" t="s">
        <v>245</v>
      </c>
      <c r="B100" s="50"/>
      <c r="C100" s="267">
        <v>0</v>
      </c>
      <c r="D100" s="103">
        <f t="shared" si="40"/>
        <v>0</v>
      </c>
      <c r="E100" s="267">
        <v>0</v>
      </c>
      <c r="F100" s="103">
        <f t="shared" si="31"/>
        <v>0</v>
      </c>
      <c r="G100" s="267">
        <v>0</v>
      </c>
      <c r="H100" s="103">
        <f t="shared" si="32"/>
        <v>0</v>
      </c>
      <c r="I100" s="267">
        <v>0</v>
      </c>
      <c r="J100" s="103">
        <f t="shared" si="33"/>
        <v>0</v>
      </c>
      <c r="K100" s="267">
        <v>0</v>
      </c>
      <c r="L100" s="103">
        <f t="shared" si="34"/>
        <v>0</v>
      </c>
      <c r="M100" s="267">
        <v>0</v>
      </c>
      <c r="N100" s="103">
        <f t="shared" si="35"/>
        <v>0</v>
      </c>
      <c r="O100" s="267">
        <v>0</v>
      </c>
      <c r="P100" s="103">
        <f t="shared" si="36"/>
        <v>0</v>
      </c>
      <c r="Q100" s="267">
        <v>0</v>
      </c>
      <c r="R100" s="103">
        <f t="shared" si="37"/>
        <v>0</v>
      </c>
      <c r="S100" s="267">
        <v>0</v>
      </c>
      <c r="T100" s="103">
        <f t="shared" si="38"/>
        <v>0</v>
      </c>
      <c r="U100" s="267">
        <v>0</v>
      </c>
      <c r="V100" s="103">
        <f t="shared" si="39"/>
        <v>0</v>
      </c>
      <c r="X100" s="237"/>
    </row>
    <row r="101" spans="1:24" ht="12.75" customHeight="1" x14ac:dyDescent="0.3">
      <c r="A101" s="38" t="s">
        <v>99</v>
      </c>
      <c r="B101" s="50"/>
      <c r="C101" s="167">
        <v>25000</v>
      </c>
      <c r="D101" s="103">
        <f t="shared" si="40"/>
        <v>0</v>
      </c>
      <c r="E101" s="167">
        <v>148000</v>
      </c>
      <c r="F101" s="103">
        <f t="shared" si="31"/>
        <v>0</v>
      </c>
      <c r="G101" s="167">
        <v>103000</v>
      </c>
      <c r="H101" s="103">
        <f t="shared" si="32"/>
        <v>0</v>
      </c>
      <c r="I101" s="267">
        <v>0</v>
      </c>
      <c r="J101" s="103">
        <f t="shared" si="33"/>
        <v>0</v>
      </c>
      <c r="K101" s="267">
        <v>0</v>
      </c>
      <c r="L101" s="103">
        <f t="shared" si="34"/>
        <v>0</v>
      </c>
      <c r="M101" s="267">
        <v>0</v>
      </c>
      <c r="N101" s="103">
        <f t="shared" si="35"/>
        <v>0</v>
      </c>
      <c r="O101" s="267">
        <v>0</v>
      </c>
      <c r="P101" s="103">
        <f t="shared" si="36"/>
        <v>0</v>
      </c>
      <c r="Q101" s="267">
        <v>0</v>
      </c>
      <c r="R101" s="103">
        <f t="shared" si="37"/>
        <v>0</v>
      </c>
      <c r="S101" s="267">
        <v>0</v>
      </c>
      <c r="T101" s="103">
        <f t="shared" si="38"/>
        <v>0</v>
      </c>
      <c r="U101" s="267">
        <v>0</v>
      </c>
      <c r="V101" s="103">
        <f t="shared" si="39"/>
        <v>0</v>
      </c>
      <c r="X101" s="237"/>
    </row>
    <row r="102" spans="1:24" ht="12.75" customHeight="1" x14ac:dyDescent="0.3">
      <c r="A102" s="145" t="s">
        <v>457</v>
      </c>
      <c r="B102" s="50"/>
      <c r="C102" s="267">
        <v>225272.70379999996</v>
      </c>
      <c r="D102" s="103">
        <f t="shared" si="40"/>
        <v>0</v>
      </c>
      <c r="E102" s="267">
        <v>240449.864</v>
      </c>
      <c r="F102" s="103">
        <f t="shared" si="31"/>
        <v>0</v>
      </c>
      <c r="G102" s="267">
        <v>252379.54148000001</v>
      </c>
      <c r="H102" s="103">
        <f t="shared" si="32"/>
        <v>0</v>
      </c>
      <c r="I102" s="267">
        <v>265270.0733096</v>
      </c>
      <c r="J102" s="103">
        <f t="shared" si="33"/>
        <v>0</v>
      </c>
      <c r="K102" s="267">
        <v>269518.79264579195</v>
      </c>
      <c r="L102" s="103">
        <f t="shared" si="34"/>
        <v>0</v>
      </c>
      <c r="M102" s="267">
        <v>273853.29534740787</v>
      </c>
      <c r="N102" s="103">
        <f t="shared" si="35"/>
        <v>0</v>
      </c>
      <c r="O102" s="267">
        <v>278255.07682554307</v>
      </c>
      <c r="P102" s="103">
        <f t="shared" si="36"/>
        <v>0</v>
      </c>
      <c r="Q102" s="267">
        <v>282745.66410657275</v>
      </c>
      <c r="R102" s="103">
        <f t="shared" si="37"/>
        <v>0</v>
      </c>
      <c r="S102" s="267">
        <v>287316.61653881695</v>
      </c>
      <c r="T102" s="103">
        <f t="shared" si="38"/>
        <v>0</v>
      </c>
      <c r="U102" s="267">
        <v>291969.52651580004</v>
      </c>
      <c r="V102" s="103">
        <f t="shared" si="39"/>
        <v>0</v>
      </c>
      <c r="X102" s="237"/>
    </row>
    <row r="103" spans="1:24" ht="12.75" customHeight="1" x14ac:dyDescent="0.3">
      <c r="A103" s="145" t="s">
        <v>78</v>
      </c>
      <c r="B103" s="50"/>
      <c r="C103" s="267">
        <v>0</v>
      </c>
      <c r="D103" s="103">
        <f t="shared" si="40"/>
        <v>0</v>
      </c>
      <c r="E103" s="267">
        <v>0</v>
      </c>
      <c r="F103" s="103">
        <f t="shared" si="31"/>
        <v>0</v>
      </c>
      <c r="G103" s="267">
        <v>0</v>
      </c>
      <c r="H103" s="103">
        <f t="shared" si="32"/>
        <v>0</v>
      </c>
      <c r="I103" s="267">
        <v>0</v>
      </c>
      <c r="J103" s="103">
        <f t="shared" si="33"/>
        <v>0</v>
      </c>
      <c r="K103" s="267">
        <v>0</v>
      </c>
      <c r="L103" s="103">
        <f t="shared" si="34"/>
        <v>0</v>
      </c>
      <c r="M103" s="267">
        <v>0</v>
      </c>
      <c r="N103" s="103">
        <f t="shared" si="35"/>
        <v>0</v>
      </c>
      <c r="O103" s="267">
        <v>0</v>
      </c>
      <c r="P103" s="103">
        <f t="shared" si="36"/>
        <v>0</v>
      </c>
      <c r="Q103" s="267">
        <v>0</v>
      </c>
      <c r="R103" s="103">
        <f t="shared" si="37"/>
        <v>0</v>
      </c>
      <c r="S103" s="267">
        <v>0</v>
      </c>
      <c r="T103" s="103">
        <f t="shared" si="38"/>
        <v>0</v>
      </c>
      <c r="U103" s="267">
        <v>0</v>
      </c>
      <c r="V103" s="103">
        <f t="shared" si="39"/>
        <v>0</v>
      </c>
      <c r="X103" s="237"/>
    </row>
    <row r="104" spans="1:24" ht="12.75" customHeight="1" x14ac:dyDescent="0.3">
      <c r="A104" s="145" t="s">
        <v>78</v>
      </c>
      <c r="B104" s="26"/>
      <c r="C104" s="267">
        <v>0</v>
      </c>
      <c r="D104" s="103">
        <f t="shared" si="40"/>
        <v>0</v>
      </c>
      <c r="E104" s="267">
        <v>0</v>
      </c>
      <c r="F104" s="103">
        <f t="shared" si="31"/>
        <v>0</v>
      </c>
      <c r="G104" s="267">
        <v>0</v>
      </c>
      <c r="H104" s="103">
        <f t="shared" si="32"/>
        <v>0</v>
      </c>
      <c r="I104" s="267">
        <v>0</v>
      </c>
      <c r="J104" s="103">
        <f t="shared" si="33"/>
        <v>0</v>
      </c>
      <c r="K104" s="267">
        <v>0</v>
      </c>
      <c r="L104" s="103">
        <f t="shared" si="34"/>
        <v>0</v>
      </c>
      <c r="M104" s="267">
        <v>0</v>
      </c>
      <c r="N104" s="103">
        <f t="shared" si="35"/>
        <v>0</v>
      </c>
      <c r="O104" s="267">
        <v>0</v>
      </c>
      <c r="P104" s="103">
        <f t="shared" si="36"/>
        <v>0</v>
      </c>
      <c r="Q104" s="267">
        <v>0</v>
      </c>
      <c r="R104" s="103">
        <f t="shared" si="37"/>
        <v>0</v>
      </c>
      <c r="S104" s="267">
        <v>0</v>
      </c>
      <c r="T104" s="103">
        <f t="shared" si="38"/>
        <v>0</v>
      </c>
      <c r="U104" s="267">
        <v>0</v>
      </c>
      <c r="V104" s="103">
        <f t="shared" si="39"/>
        <v>0</v>
      </c>
      <c r="X104" s="237"/>
    </row>
    <row r="105" spans="1:24" ht="12.75" customHeight="1" x14ac:dyDescent="0.3">
      <c r="A105" s="26" t="s">
        <v>36</v>
      </c>
      <c r="B105" s="69"/>
      <c r="C105" s="105">
        <f>SUM(C52:C104)</f>
        <v>2414740.6238709628</v>
      </c>
      <c r="D105" s="106">
        <f t="shared" si="40"/>
        <v>0</v>
      </c>
      <c r="E105" s="105">
        <f>SUM(E52:E104)</f>
        <v>3742967.463771305</v>
      </c>
      <c r="F105" s="106">
        <f t="shared" si="31"/>
        <v>0</v>
      </c>
      <c r="G105" s="105">
        <f>SUM(G52:G104)</f>
        <v>5179374.7678165575</v>
      </c>
      <c r="H105" s="106">
        <f t="shared" si="32"/>
        <v>0</v>
      </c>
      <c r="I105" s="105">
        <f>SUM(I52:I104)</f>
        <v>4527779.5847315555</v>
      </c>
      <c r="J105" s="106">
        <f t="shared" si="33"/>
        <v>0</v>
      </c>
      <c r="K105" s="105">
        <f>SUM(K52:K104)</f>
        <v>4642758.5399411526</v>
      </c>
      <c r="L105" s="106">
        <f t="shared" si="34"/>
        <v>0</v>
      </c>
      <c r="M105" s="105">
        <f>SUM(M52:M104)</f>
        <v>5130059.441836996</v>
      </c>
      <c r="N105" s="106">
        <f t="shared" si="35"/>
        <v>0</v>
      </c>
      <c r="O105" s="105">
        <f>SUM(O52:O104)</f>
        <v>4718255.9567302568</v>
      </c>
      <c r="P105" s="106">
        <f t="shared" si="36"/>
        <v>0</v>
      </c>
      <c r="Q105" s="105">
        <f>SUM(Q52:Q104)</f>
        <v>4757390.8979229983</v>
      </c>
      <c r="R105" s="106">
        <f t="shared" si="37"/>
        <v>0</v>
      </c>
      <c r="S105" s="105">
        <f>SUM(S52:S104)</f>
        <v>5247477.6695219241</v>
      </c>
      <c r="T105" s="106">
        <f t="shared" si="38"/>
        <v>0</v>
      </c>
      <c r="U105" s="105">
        <f>SUM(U52:U104)</f>
        <v>4247995.7746499591</v>
      </c>
      <c r="V105" s="106">
        <f t="shared" si="3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-3186135.3458709628</v>
      </c>
      <c r="D107" s="106">
        <f>IFERROR(C107/C$28,0)</f>
        <v>0</v>
      </c>
      <c r="E107" s="105">
        <f>E28-E33-E46-E105</f>
        <v>-4533647.0538213048</v>
      </c>
      <c r="F107" s="106">
        <f>IFERROR(E107/E$28,0)</f>
        <v>0</v>
      </c>
      <c r="G107" s="105">
        <f>G28-G33-G46-G105</f>
        <v>-5989821.3476178078</v>
      </c>
      <c r="H107" s="106">
        <f>IFERROR(G107/G$28,0)</f>
        <v>0</v>
      </c>
      <c r="I107" s="105">
        <f>I28-I33-I46-I105</f>
        <v>-5358487.3290278371</v>
      </c>
      <c r="J107" s="106">
        <f>IFERROR(I107/I$28,0)</f>
        <v>0</v>
      </c>
      <c r="K107" s="105">
        <f>K28-K33-K46-K105</f>
        <v>-5494233.9778448408</v>
      </c>
      <c r="L107" s="106">
        <f>IFERROR(K107/K$28,0)</f>
        <v>0</v>
      </c>
      <c r="M107" s="105">
        <f>M28-M33-M46-M105</f>
        <v>-6002821.7656882759</v>
      </c>
      <c r="N107" s="106">
        <f>IFERROR(M107/M$28,0)</f>
        <v>0</v>
      </c>
      <c r="O107" s="105">
        <f>O28-O33-O46-O105</f>
        <v>-5612837.3386778189</v>
      </c>
      <c r="P107" s="106">
        <f>IFERROR(O107/O$28,0)</f>
        <v>0</v>
      </c>
      <c r="Q107" s="105">
        <f>Q28-Q33-Q46-Q105</f>
        <v>-5674336.8144192491</v>
      </c>
      <c r="R107" s="106">
        <f>IFERROR(Q107/Q$28,0)</f>
        <v>0</v>
      </c>
      <c r="S107" s="105">
        <f>S28-S33-S46-S105</f>
        <v>-6187347.2339305812</v>
      </c>
      <c r="T107" s="106">
        <f>IFERROR(S107/S$28,0)</f>
        <v>0</v>
      </c>
      <c r="U107" s="105">
        <f>U28-U33-U46-U105</f>
        <v>-5211362.0781688327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41">IFERROR(C111/C$28,0)</f>
        <v>0</v>
      </c>
      <c r="E111" s="102">
        <f>E59</f>
        <v>0</v>
      </c>
      <c r="F111" s="103">
        <f t="shared" ref="F111:F116" si="42">IFERROR(E111/E$28,0)</f>
        <v>0</v>
      </c>
      <c r="G111" s="102">
        <f>G59</f>
        <v>0</v>
      </c>
      <c r="H111" s="103">
        <f t="shared" ref="H111:H116" si="43">IFERROR(G111/G$28,0)</f>
        <v>0</v>
      </c>
      <c r="I111" s="102">
        <f>I59</f>
        <v>0</v>
      </c>
      <c r="J111" s="103">
        <f t="shared" ref="J111:J116" si="44">IFERROR(I111/I$28,0)</f>
        <v>0</v>
      </c>
      <c r="K111" s="102">
        <f>K59</f>
        <v>0</v>
      </c>
      <c r="L111" s="103">
        <f t="shared" ref="L111:L116" si="45">IFERROR(K111/K$28,0)</f>
        <v>0</v>
      </c>
      <c r="M111" s="102">
        <f>M59</f>
        <v>0</v>
      </c>
      <c r="N111" s="103">
        <f t="shared" ref="N111:N116" si="46">IFERROR(M111/M$28,0)</f>
        <v>0</v>
      </c>
      <c r="O111" s="102">
        <f>O59</f>
        <v>0</v>
      </c>
      <c r="P111" s="103">
        <f t="shared" ref="P111:P116" si="47">IFERROR(O111/O$28,0)</f>
        <v>0</v>
      </c>
      <c r="Q111" s="102">
        <f>Q59</f>
        <v>0</v>
      </c>
      <c r="R111" s="103">
        <f t="shared" ref="R111:R116" si="48">IFERROR(Q111/Q$28,0)</f>
        <v>0</v>
      </c>
      <c r="S111" s="102">
        <f>S59</f>
        <v>0</v>
      </c>
      <c r="T111" s="103">
        <f t="shared" ref="T111:T116" si="49">IFERROR(S111/S$28,0)</f>
        <v>0</v>
      </c>
      <c r="U111" s="102">
        <f>U59</f>
        <v>0</v>
      </c>
      <c r="V111" s="103">
        <f t="shared" ref="V111:V116" si="50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595000</v>
      </c>
      <c r="D112" s="103">
        <f t="shared" si="41"/>
        <v>0</v>
      </c>
      <c r="E112" s="102">
        <f>E62</f>
        <v>603250</v>
      </c>
      <c r="F112" s="103">
        <f t="shared" si="42"/>
        <v>0</v>
      </c>
      <c r="G112" s="102">
        <f>G62</f>
        <v>1211747.5</v>
      </c>
      <c r="H112" s="103">
        <f t="shared" si="43"/>
        <v>0</v>
      </c>
      <c r="I112" s="102">
        <f>I62</f>
        <v>620499.92500000005</v>
      </c>
      <c r="J112" s="103">
        <f t="shared" si="44"/>
        <v>0</v>
      </c>
      <c r="K112" s="102">
        <f>K62</f>
        <v>629514.92274999991</v>
      </c>
      <c r="L112" s="103">
        <f t="shared" si="45"/>
        <v>0</v>
      </c>
      <c r="M112" s="102">
        <f>M62</f>
        <v>1088800.3704325</v>
      </c>
      <c r="N112" s="103">
        <f t="shared" si="46"/>
        <v>0</v>
      </c>
      <c r="O112" s="102">
        <f>O62</f>
        <v>648364.38154547499</v>
      </c>
      <c r="P112" s="103">
        <f t="shared" si="47"/>
        <v>0</v>
      </c>
      <c r="Q112" s="102">
        <f>Q62</f>
        <v>658215.31299183925</v>
      </c>
      <c r="R112" s="103">
        <f t="shared" si="48"/>
        <v>0</v>
      </c>
      <c r="S112" s="102">
        <f>S62</f>
        <v>1118361.7723815944</v>
      </c>
      <c r="T112" s="103">
        <f t="shared" si="49"/>
        <v>0</v>
      </c>
      <c r="U112" s="102">
        <f>U62</f>
        <v>678812.62555304228</v>
      </c>
      <c r="V112" s="103">
        <f t="shared" si="5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1"/>
        <v>0</v>
      </c>
      <c r="E113" s="136">
        <v>0</v>
      </c>
      <c r="F113" s="103">
        <f t="shared" si="42"/>
        <v>0</v>
      </c>
      <c r="G113" s="136">
        <v>0</v>
      </c>
      <c r="H113" s="103">
        <f t="shared" si="43"/>
        <v>0</v>
      </c>
      <c r="I113" s="136">
        <v>0</v>
      </c>
      <c r="J113" s="103">
        <f t="shared" si="44"/>
        <v>0</v>
      </c>
      <c r="K113" s="136">
        <v>0</v>
      </c>
      <c r="L113" s="103">
        <f t="shared" si="45"/>
        <v>0</v>
      </c>
      <c r="M113" s="136">
        <v>0</v>
      </c>
      <c r="N113" s="103">
        <f t="shared" si="46"/>
        <v>0</v>
      </c>
      <c r="O113" s="136">
        <v>0</v>
      </c>
      <c r="P113" s="103">
        <f t="shared" si="47"/>
        <v>0</v>
      </c>
      <c r="Q113" s="136">
        <v>0</v>
      </c>
      <c r="R113" s="103">
        <f t="shared" si="48"/>
        <v>0</v>
      </c>
      <c r="S113" s="136">
        <v>0</v>
      </c>
      <c r="T113" s="103">
        <f t="shared" si="49"/>
        <v>0</v>
      </c>
      <c r="U113" s="136">
        <v>0</v>
      </c>
      <c r="V113" s="103">
        <f t="shared" si="50"/>
        <v>0</v>
      </c>
    </row>
    <row r="114" spans="1:22" ht="12.75" customHeight="1" x14ac:dyDescent="0.3">
      <c r="A114" s="145" t="s">
        <v>460</v>
      </c>
      <c r="B114" s="56"/>
      <c r="C114" s="136">
        <v>0</v>
      </c>
      <c r="D114" s="103">
        <f t="shared" si="41"/>
        <v>0</v>
      </c>
      <c r="E114" s="136">
        <v>0</v>
      </c>
      <c r="F114" s="103">
        <f t="shared" si="42"/>
        <v>0</v>
      </c>
      <c r="G114" s="136">
        <v>0</v>
      </c>
      <c r="H114" s="103">
        <f t="shared" si="43"/>
        <v>0</v>
      </c>
      <c r="I114" s="136">
        <v>0</v>
      </c>
      <c r="J114" s="103">
        <f t="shared" si="44"/>
        <v>0</v>
      </c>
      <c r="K114" s="136">
        <v>0</v>
      </c>
      <c r="L114" s="103">
        <f t="shared" si="45"/>
        <v>0</v>
      </c>
      <c r="M114" s="136">
        <v>0</v>
      </c>
      <c r="N114" s="103">
        <f t="shared" si="46"/>
        <v>0</v>
      </c>
      <c r="O114" s="136">
        <v>0</v>
      </c>
      <c r="P114" s="103">
        <f t="shared" si="47"/>
        <v>0</v>
      </c>
      <c r="Q114" s="136">
        <v>0</v>
      </c>
      <c r="R114" s="103">
        <f t="shared" si="48"/>
        <v>0</v>
      </c>
      <c r="S114" s="136">
        <v>0</v>
      </c>
      <c r="T114" s="103">
        <f t="shared" si="49"/>
        <v>0</v>
      </c>
      <c r="U114" s="136">
        <v>0</v>
      </c>
      <c r="V114" s="103">
        <f t="shared" si="50"/>
        <v>0</v>
      </c>
    </row>
    <row r="115" spans="1:22" ht="12.75" customHeight="1" x14ac:dyDescent="0.3">
      <c r="A115" s="145" t="s">
        <v>460</v>
      </c>
      <c r="B115" s="56"/>
      <c r="C115" s="137">
        <v>0</v>
      </c>
      <c r="D115" s="103">
        <f t="shared" si="41"/>
        <v>0</v>
      </c>
      <c r="E115" s="137">
        <v>0</v>
      </c>
      <c r="F115" s="103">
        <f t="shared" si="42"/>
        <v>0</v>
      </c>
      <c r="G115" s="137">
        <v>0</v>
      </c>
      <c r="H115" s="103">
        <f t="shared" si="43"/>
        <v>0</v>
      </c>
      <c r="I115" s="137">
        <v>0</v>
      </c>
      <c r="J115" s="103">
        <f t="shared" si="44"/>
        <v>0</v>
      </c>
      <c r="K115" s="137">
        <v>0</v>
      </c>
      <c r="L115" s="103">
        <f t="shared" si="45"/>
        <v>0</v>
      </c>
      <c r="M115" s="137">
        <v>0</v>
      </c>
      <c r="N115" s="103">
        <f t="shared" si="46"/>
        <v>0</v>
      </c>
      <c r="O115" s="137">
        <v>0</v>
      </c>
      <c r="P115" s="103">
        <f t="shared" si="47"/>
        <v>0</v>
      </c>
      <c r="Q115" s="137">
        <v>0</v>
      </c>
      <c r="R115" s="103">
        <f t="shared" si="48"/>
        <v>0</v>
      </c>
      <c r="S115" s="137">
        <v>0</v>
      </c>
      <c r="T115" s="103">
        <f t="shared" si="49"/>
        <v>0</v>
      </c>
      <c r="U115" s="137">
        <v>0</v>
      </c>
      <c r="V115" s="103">
        <f t="shared" si="5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595000</v>
      </c>
      <c r="D116" s="106">
        <f t="shared" si="41"/>
        <v>0</v>
      </c>
      <c r="E116" s="108">
        <f>SUM(E111:E115)</f>
        <v>603250</v>
      </c>
      <c r="F116" s="106">
        <f t="shared" si="42"/>
        <v>0</v>
      </c>
      <c r="G116" s="108">
        <f>SUM(G111:G115)</f>
        <v>1211747.5</v>
      </c>
      <c r="H116" s="106">
        <f t="shared" si="43"/>
        <v>0</v>
      </c>
      <c r="I116" s="108">
        <f>SUM(I111:I115)</f>
        <v>620499.92500000005</v>
      </c>
      <c r="J116" s="106">
        <f t="shared" si="44"/>
        <v>0</v>
      </c>
      <c r="K116" s="108">
        <f>SUM(K111:K115)</f>
        <v>629514.92274999991</v>
      </c>
      <c r="L116" s="106">
        <f t="shared" si="45"/>
        <v>0</v>
      </c>
      <c r="M116" s="108">
        <f>SUM(M111:M115)</f>
        <v>1088800.3704325</v>
      </c>
      <c r="N116" s="106">
        <f t="shared" si="46"/>
        <v>0</v>
      </c>
      <c r="O116" s="108">
        <f>SUM(O111:O115)</f>
        <v>648364.38154547499</v>
      </c>
      <c r="P116" s="106">
        <f t="shared" si="47"/>
        <v>0</v>
      </c>
      <c r="Q116" s="108">
        <f>SUM(Q111:Q115)</f>
        <v>658215.31299183925</v>
      </c>
      <c r="R116" s="106">
        <f t="shared" si="48"/>
        <v>0</v>
      </c>
      <c r="S116" s="108">
        <f>SUM(S111:S115)</f>
        <v>1118361.7723815944</v>
      </c>
      <c r="T116" s="106">
        <f t="shared" si="49"/>
        <v>0</v>
      </c>
      <c r="U116" s="108">
        <f>SUM(U111:U115)</f>
        <v>678812.62555304228</v>
      </c>
      <c r="V116" s="106">
        <f t="shared" si="50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V126"/>
  <sheetViews>
    <sheetView zoomScale="85" zoomScaleNormal="85" workbookViewId="0">
      <selection activeCell="W4" sqref="W4"/>
    </sheetView>
  </sheetViews>
  <sheetFormatPr defaultColWidth="9.109375" defaultRowHeight="12.75" customHeight="1" x14ac:dyDescent="0.3"/>
  <cols>
    <col min="1" max="1" width="9.5546875" style="5" customWidth="1"/>
    <col min="2" max="2" width="44" style="5" customWidth="1"/>
    <col min="3" max="3" width="15.5546875" style="5" bestFit="1" customWidth="1"/>
    <col min="4" max="4" width="8.6640625" style="5" customWidth="1"/>
    <col min="5" max="5" width="15.44140625" style="5" customWidth="1"/>
    <col min="6" max="6" width="8.6640625" style="5" customWidth="1"/>
    <col min="7" max="7" width="15.33203125" style="5" customWidth="1"/>
    <col min="8" max="8" width="8.6640625" style="5" customWidth="1"/>
    <col min="9" max="9" width="15.109375" style="5" customWidth="1"/>
    <col min="10" max="10" width="8.6640625" style="5" customWidth="1"/>
    <col min="11" max="11" width="16.88671875" style="5" customWidth="1"/>
    <col min="12" max="12" width="8.6640625" style="5" customWidth="1"/>
    <col min="13" max="13" width="16.44140625" style="5" customWidth="1"/>
    <col min="14" max="14" width="8.6640625" style="5" customWidth="1"/>
    <col min="15" max="15" width="16" style="5" customWidth="1"/>
    <col min="16" max="16" width="8.6640625" style="5" customWidth="1"/>
    <col min="17" max="17" width="14" style="5" customWidth="1"/>
    <col min="18" max="18" width="8.6640625" style="5" customWidth="1"/>
    <col min="19" max="19" width="14.88671875" style="5" customWidth="1"/>
    <col min="20" max="20" width="8.6640625" style="5" customWidth="1"/>
    <col min="21" max="21" width="13.1093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253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92"/>
      <c r="H3" s="193"/>
      <c r="I3" s="193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92"/>
      <c r="H4" s="193"/>
      <c r="I4" s="193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38" t="s">
        <v>237</v>
      </c>
      <c r="B19" s="50"/>
      <c r="C19" s="102">
        <f>'Fresh Food Co.'!C19+'Retail Roll Up'!C19+'Catering Roll Up'!C19+'G&amp;A'!C19</f>
        <v>14080112.969915997</v>
      </c>
      <c r="D19" s="103">
        <f>IFERROR(C19/C$28,0)</f>
        <v>0.62502525749486748</v>
      </c>
      <c r="E19" s="102">
        <f>'Fresh Food Co.'!E19+'Retail Roll Up'!E19+'Catering Roll Up'!E19+'G&amp;A'!E19</f>
        <v>9020120.971599998</v>
      </c>
      <c r="F19" s="103">
        <f>IFERROR(E19/E$28,0)</f>
        <v>0.37513520787851218</v>
      </c>
      <c r="G19" s="102">
        <f>'Fresh Food Co.'!G19+'Retail Roll Up'!G19+'Catering Roll Up'!G19+'G&amp;A'!G19</f>
        <v>10191079.631031999</v>
      </c>
      <c r="H19" s="103">
        <f>IFERROR(G19/G$28,0)</f>
        <v>0.40379975220137238</v>
      </c>
      <c r="I19" s="102">
        <f>'Fresh Food Co.'!I19+'Retail Roll Up'!I19+'Catering Roll Up'!I19+'G&amp;A'!I19</f>
        <v>10327287.779292641</v>
      </c>
      <c r="J19" s="103">
        <f>IFERROR(I19/I$28,0)</f>
        <v>0.38931220738343658</v>
      </c>
      <c r="K19" s="102">
        <f>'Fresh Food Co.'!K19+'Retail Roll Up'!K19+'Catering Roll Up'!K19+'G&amp;A'!K19</f>
        <v>10435665.376154892</v>
      </c>
      <c r="L19" s="103">
        <f>IFERROR(K19/K$28,0)</f>
        <v>0.38765397903353654</v>
      </c>
      <c r="M19" s="102">
        <f>'Fresh Food Co.'!M19+'Retail Roll Up'!M19+'Catering Roll Up'!M19+'G&amp;A'!M19</f>
        <v>10604179.054447154</v>
      </c>
      <c r="N19" s="103">
        <f>IFERROR(M19/M$28,0)</f>
        <v>0.38722115945308555</v>
      </c>
      <c r="O19" s="102">
        <f>'Fresh Food Co.'!O19+'Retail Roll Up'!O19+'Catering Roll Up'!O19+'G&amp;A'!O19</f>
        <v>10744930.463092953</v>
      </c>
      <c r="P19" s="103">
        <f>IFERROR(O19/O$28,0)</f>
        <v>0.3861539773389176</v>
      </c>
      <c r="Q19" s="102">
        <f>'Fresh Food Co.'!Q19+'Retail Roll Up'!Q19+'Catering Roll Up'!Q19+'G&amp;A'!Q19</f>
        <v>10888599.289853036</v>
      </c>
      <c r="R19" s="103">
        <f>IFERROR(Q19/Q$28,0)</f>
        <v>0.38510225521084901</v>
      </c>
      <c r="S19" s="102">
        <f>'Fresh Food Co.'!S19+'Retail Roll Up'!S19+'Catering Roll Up'!S19+'G&amp;A'!S19</f>
        <v>11034221.784736678</v>
      </c>
      <c r="T19" s="103">
        <f>IFERROR(S19/S$28,0)</f>
        <v>0.38404398317303512</v>
      </c>
      <c r="U19" s="102">
        <f>'Fresh Food Co.'!U19+'Retail Roll Up'!U19+'Catering Roll Up'!U19+'G&amp;A'!U19</f>
        <v>11181835.08410223</v>
      </c>
      <c r="V19" s="103">
        <f>IFERROR(U19/U$28,0)</f>
        <v>0.38297952589573153</v>
      </c>
    </row>
    <row r="20" spans="1:22" ht="12.75" customHeight="1" x14ac:dyDescent="0.3">
      <c r="A20" s="38" t="s">
        <v>238</v>
      </c>
      <c r="B20" s="50"/>
      <c r="C20" s="102">
        <f>'Fresh Food Co.'!C20+'Retail Roll Up'!C20+'Catering Roll Up'!C20+'G&amp;A'!C20</f>
        <v>2010239.5632439998</v>
      </c>
      <c r="D20" s="103">
        <f>IFERROR(C20/C$28,0)</f>
        <v>8.9235825261311588E-2</v>
      </c>
      <c r="E20" s="102">
        <f>'Fresh Food Co.'!E20+'Retail Roll Up'!E20+'Catering Roll Up'!E20+'G&amp;A'!E20</f>
        <v>10563208.028400002</v>
      </c>
      <c r="F20" s="103">
        <f>IFERROR(E20/E$28,0)</f>
        <v>0.43931021014842425</v>
      </c>
      <c r="G20" s="102">
        <f>'Fresh Food Co.'!G20+'Retail Roll Up'!G20+'Catering Roll Up'!G20+'G&amp;A'!G20</f>
        <v>10301502.348968001</v>
      </c>
      <c r="H20" s="103">
        <f>IFERROR(G20/G$28,0)</f>
        <v>0.40817501642795995</v>
      </c>
      <c r="I20" s="102">
        <f>'Fresh Food Co.'!I20+'Retail Roll Up'!I20+'Catering Roll Up'!I20+'G&amp;A'!I20</f>
        <v>10473738.678907361</v>
      </c>
      <c r="J20" s="103">
        <f>IFERROR(I20/I$28,0)</f>
        <v>0.39483302990923258</v>
      </c>
      <c r="K20" s="102">
        <f>'Fresh Food Co.'!K20+'Retail Roll Up'!K20+'Catering Roll Up'!K20+'G&amp;A'!K20</f>
        <v>10649395.878195109</v>
      </c>
      <c r="L20" s="103">
        <f>IFERROR(K20/K$28,0)</f>
        <v>0.39559343249148687</v>
      </c>
      <c r="M20" s="102">
        <f>'Fresh Food Co.'!M20+'Retail Roll Up'!M20+'Catering Roll Up'!M20+'G&amp;A'!M20</f>
        <v>10828542.125645706</v>
      </c>
      <c r="N20" s="103">
        <f>IFERROR(M20/M$28,0)</f>
        <v>0.39541397929532729</v>
      </c>
      <c r="O20" s="102">
        <f>'Fresh Food Co.'!O20+'Retail Roll Up'!O20+'Catering Roll Up'!O20+'G&amp;A'!O20</f>
        <v>11011246.961264184</v>
      </c>
      <c r="P20" s="103">
        <f>IFERROR(O20/O$28,0)</f>
        <v>0.39572492573667867</v>
      </c>
      <c r="Q20" s="102">
        <f>'Fresh Food Co.'!Q20+'Retail Roll Up'!Q20+'Catering Roll Up'!Q20+'G&amp;A'!Q20</f>
        <v>11197581.313446086</v>
      </c>
      <c r="R20" s="103">
        <f>IFERROR(Q20/Q$28,0)</f>
        <v>0.3960301689799029</v>
      </c>
      <c r="S20" s="102">
        <f>'Fresh Food Co.'!S20+'Retail Roll Up'!S20+'Catering Roll Up'!S20+'G&amp;A'!S20</f>
        <v>11387617.526721193</v>
      </c>
      <c r="T20" s="103">
        <f>IFERROR(S20/S$28,0)</f>
        <v>0.39634385452199244</v>
      </c>
      <c r="U20" s="102">
        <f>'Fresh Food Co.'!U20+'Retail Roll Up'!U20+'Catering Roll Up'!U20+'G&amp;A'!U20</f>
        <v>11581429.390051864</v>
      </c>
      <c r="V20" s="103">
        <f>IFERROR(U20/U$28,0)</f>
        <v>0.39666569070608582</v>
      </c>
    </row>
    <row r="21" spans="1:22" ht="12.75" customHeight="1" x14ac:dyDescent="0.3">
      <c r="A21" s="38" t="s">
        <v>235</v>
      </c>
      <c r="B21" s="50"/>
      <c r="C21" s="102">
        <f>'Fresh Food Co.'!C21+'Retail Roll Up'!C21+'Catering Roll Up'!C21+'G&amp;A'!C21</f>
        <v>147446.84683999998</v>
      </c>
      <c r="D21" s="103">
        <f>IFERROR(C21/C$28,0)</f>
        <v>6.5452602269516517E-3</v>
      </c>
      <c r="E21" s="102">
        <f>'Fresh Food Co.'!E21+'Retail Roll Up'!E21+'Catering Roll Up'!E21+'G&amp;A'!E21</f>
        <v>239363</v>
      </c>
      <c r="F21" s="103">
        <f>IFERROR(E21/E$28,0)</f>
        <v>9.9547987267732466E-3</v>
      </c>
      <c r="G21" s="102">
        <f>'Fresh Food Co.'!G21+'Retail Roll Up'!G21+'Catering Roll Up'!G21+'G&amp;A'!G21</f>
        <v>438413.86</v>
      </c>
      <c r="H21" s="103">
        <f>IFERROR(G21/G$28,0)</f>
        <v>1.7371212318916997E-2</v>
      </c>
      <c r="I21" s="102">
        <f>'Fresh Food Co.'!I21+'Retail Roll Up'!I21+'Catering Roll Up'!I21+'G&amp;A'!I21</f>
        <v>444857.99859999999</v>
      </c>
      <c r="J21" s="103">
        <f>IFERROR(I21/I$28,0)</f>
        <v>1.677000322915434E-2</v>
      </c>
      <c r="K21" s="102">
        <f>'Fresh Food Co.'!K21+'Retail Roll Up'!K21+'Catering Roll Up'!K21+'G&amp;A'!K21</f>
        <v>448245.67858599999</v>
      </c>
      <c r="L21" s="103">
        <f>IFERROR(K21/K$28,0)</f>
        <v>1.665099585173509E-2</v>
      </c>
      <c r="M21" s="102">
        <f>'Fresh Food Co.'!M21+'Retail Roll Up'!M21+'Catering Roll Up'!M21+'G&amp;A'!M21</f>
        <v>458128.11637186003</v>
      </c>
      <c r="N21" s="103">
        <f>IFERROR(M21/M$28,0)</f>
        <v>1.6728961241480874E-2</v>
      </c>
      <c r="O21" s="102">
        <f>'Fresh Food Co.'!O21+'Retail Roll Up'!O21+'Catering Roll Up'!O21+'G&amp;A'!O21</f>
        <v>464960.41515557864</v>
      </c>
      <c r="P21" s="103">
        <f>IFERROR(O21/O$28,0)</f>
        <v>1.6709862779865605E-2</v>
      </c>
      <c r="Q21" s="102">
        <f>'Fresh Food Co.'!Q21+'Retail Roll Up'!Q21+'Catering Roll Up'!Q21+'G&amp;A'!Q21</f>
        <v>471928.56745573436</v>
      </c>
      <c r="R21" s="103">
        <f>IFERROR(Q21/Q$28,0)</f>
        <v>1.6690921466362599E-2</v>
      </c>
      <c r="S21" s="102">
        <f>'Fresh Food Co.'!S21+'Retail Roll Up'!S21+'Catering Roll Up'!S21+'G&amp;A'!S21</f>
        <v>479035.95772334974</v>
      </c>
      <c r="T21" s="103">
        <f>IFERROR(S21/S$28,0)</f>
        <v>1.6672755077450641E-2</v>
      </c>
      <c r="U21" s="102">
        <f>'Fresh Food Co.'!U21+'Retail Roll Up'!U21+'Catering Roll Up'!U21+'G&amp;A'!U21</f>
        <v>486286.06503143295</v>
      </c>
      <c r="V21" s="103">
        <f>IFERROR(U21/U$28,0)</f>
        <v>1.6655370539333237E-2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38" t="s">
        <v>240</v>
      </c>
      <c r="B23" s="50"/>
      <c r="C23" s="102">
        <f>'Fresh Food Co.'!C23+'Retail Roll Up'!C23+'Catering Roll Up'!C23+'G&amp;A'!C23</f>
        <v>4110896</v>
      </c>
      <c r="D23" s="103">
        <f t="shared" ref="D23:D28" si="0">IFERROR(C23/C$28,0)</f>
        <v>0.18248531360682327</v>
      </c>
      <c r="E23" s="102">
        <f>'Fresh Food Co.'!E23+'Retail Roll Up'!E23+'Catering Roll Up'!E23+'G&amp;A'!E23</f>
        <v>2052883</v>
      </c>
      <c r="F23" s="103">
        <f t="shared" ref="F23:F28" si="1">IFERROR(E23/E$28,0)</f>
        <v>8.5376758624409119E-2</v>
      </c>
      <c r="G23" s="102">
        <f>'Fresh Food Co.'!G23+'Retail Roll Up'!G23+'Catering Roll Up'!G23+'G&amp;A'!G23</f>
        <v>2093940.6600000001</v>
      </c>
      <c r="H23" s="103">
        <f t="shared" ref="H23:H28" si="2">IFERROR(G23/G$28,0)</f>
        <v>8.2967923933958646E-2</v>
      </c>
      <c r="I23" s="102">
        <f>'Fresh Food Co.'!I23+'Retail Roll Up'!I23+'Catering Roll Up'!I23+'G&amp;A'!I23</f>
        <v>2835121.19</v>
      </c>
      <c r="J23" s="103">
        <f t="shared" ref="J23:J28" si="3">IFERROR(I23/I$28,0)</f>
        <v>0.10687678239117064</v>
      </c>
      <c r="K23" s="102">
        <f>'Fresh Food Co.'!K23+'Retail Roll Up'!K23+'Catering Roll Up'!K23+'G&amp;A'!K23</f>
        <v>2891823.6137999999</v>
      </c>
      <c r="L23" s="103">
        <f t="shared" ref="L23:L28" si="4">IFERROR(K23/K$28,0)</f>
        <v>0.10742265971024867</v>
      </c>
      <c r="M23" s="102">
        <f>'Fresh Food Co.'!M23+'Retail Roll Up'!M23+'Catering Roll Up'!M23+'G&amp;A'!M23</f>
        <v>2949660.0860759998</v>
      </c>
      <c r="N23" s="103">
        <f t="shared" ref="N23:N28" si="5">IFERROR(M23/M$28,0)</f>
        <v>0.10770949761017436</v>
      </c>
      <c r="O23" s="102">
        <f>'Fresh Food Co.'!O23+'Retail Roll Up'!O23+'Catering Roll Up'!O23+'G&amp;A'!O23</f>
        <v>3008653.2877975199</v>
      </c>
      <c r="P23" s="103">
        <f t="shared" ref="P23:P28" si="6">IFERROR(O23/O$28,0)</f>
        <v>0.10812572845468148</v>
      </c>
      <c r="Q23" s="102">
        <f>'Fresh Food Co.'!Q23+'Retail Roll Up'!Q23+'Catering Roll Up'!Q23+'G&amp;A'!Q23</f>
        <v>3068826.3535534702</v>
      </c>
      <c r="R23" s="103">
        <f t="shared" ref="R23:R28" si="7">IFERROR(Q23/Q$28,0)</f>
        <v>0.10853663709575988</v>
      </c>
      <c r="S23" s="102">
        <f>'Fresh Food Co.'!S23+'Retail Roll Up'!S23+'Catering Roll Up'!S23+'G&amp;A'!S23</f>
        <v>3130202.8806245397</v>
      </c>
      <c r="T23" s="103">
        <f t="shared" ref="T23:T28" si="8">IFERROR(S23/S$28,0)</f>
        <v>0.1089461138145362</v>
      </c>
      <c r="U23" s="102">
        <f>'Fresh Food Co.'!U23+'Retail Roll Up'!U23+'Catering Roll Up'!U23+'G&amp;A'!U23</f>
        <v>3192806.9382370305</v>
      </c>
      <c r="V23" s="103">
        <f t="shared" ref="V23:V28" si="9">IFERROR(U23/U$28,0)</f>
        <v>0.10935411569618897</v>
      </c>
    </row>
    <row r="24" spans="1:22" ht="12.75" customHeight="1" x14ac:dyDescent="0.3">
      <c r="A24" s="38" t="s">
        <v>241</v>
      </c>
      <c r="B24" s="50"/>
      <c r="C24" s="102">
        <f>'Fresh Food Co.'!C24+'Retail Roll Up'!C24+'Catering Roll Up'!C24+'G&amp;A'!C24</f>
        <v>559305</v>
      </c>
      <c r="D24" s="103">
        <f t="shared" si="0"/>
        <v>2.4827908155999154E-2</v>
      </c>
      <c r="E24" s="102">
        <f>'Fresh Food Co.'!E24+'Retail Roll Up'!E24+'Catering Roll Up'!E24+'G&amp;A'!E24</f>
        <v>512516</v>
      </c>
      <c r="F24" s="103">
        <f t="shared" si="1"/>
        <v>2.1314880011743323E-2</v>
      </c>
      <c r="G24" s="102">
        <f>'Fresh Food Co.'!G24+'Retail Roll Up'!G24+'Catering Roll Up'!G24+'G&amp;A'!G24</f>
        <v>553839.33999999985</v>
      </c>
      <c r="H24" s="103">
        <f t="shared" si="2"/>
        <v>2.1944700301465964E-2</v>
      </c>
      <c r="I24" s="102">
        <f>'Fresh Food Co.'!I24+'Retail Roll Up'!I24+'Catering Roll Up'!I24+'G&amp;A'!I24</f>
        <v>753639.81</v>
      </c>
      <c r="J24" s="103">
        <f t="shared" si="3"/>
        <v>2.841028392676688E-2</v>
      </c>
      <c r="K24" s="102">
        <f>'Fresh Food Co.'!K24+'Retail Roll Up'!K24+'Catering Roll Up'!K24+'G&amp;A'!K24</f>
        <v>768712.60620000004</v>
      </c>
      <c r="L24" s="103">
        <f t="shared" si="4"/>
        <v>2.8555390555888887E-2</v>
      </c>
      <c r="M24" s="102">
        <f>'Fresh Food Co.'!M24+'Retail Roll Up'!M24+'Catering Roll Up'!M24+'G&amp;A'!M24</f>
        <v>784086.85832400003</v>
      </c>
      <c r="N24" s="103">
        <f t="shared" si="5"/>
        <v>2.8631638605236227E-2</v>
      </c>
      <c r="O24" s="102">
        <f>'Fresh Food Co.'!O24+'Retail Roll Up'!O24+'Catering Roll Up'!O24+'G&amp;A'!O24</f>
        <v>799768.59549048007</v>
      </c>
      <c r="P24" s="103">
        <f t="shared" si="6"/>
        <v>2.8742282247446977E-2</v>
      </c>
      <c r="Q24" s="102">
        <f>'Fresh Food Co.'!Q24+'Retail Roll Up'!Q24+'Catering Roll Up'!Q24+'G&amp;A'!Q24</f>
        <v>815763.96740028972</v>
      </c>
      <c r="R24" s="103">
        <f t="shared" si="7"/>
        <v>2.8851511126720984E-2</v>
      </c>
      <c r="S24" s="102">
        <f>'Fresh Food Co.'!S24+'Retail Roll Up'!S24+'Catering Roll Up'!S24+'G&amp;A'!S24</f>
        <v>832079.2467482955</v>
      </c>
      <c r="T24" s="103">
        <f t="shared" si="8"/>
        <v>2.8960359368421021E-2</v>
      </c>
      <c r="U24" s="102">
        <f>'Fresh Food Co.'!U24+'Retail Roll Up'!U24+'Catering Roll Up'!U24+'G&amp;A'!U24</f>
        <v>848720.83168326144</v>
      </c>
      <c r="V24" s="103">
        <f t="shared" si="9"/>
        <v>2.9068815564809732E-2</v>
      </c>
    </row>
    <row r="25" spans="1:22" ht="12.75" customHeight="1" x14ac:dyDescent="0.3">
      <c r="A25" s="38" t="s">
        <v>242</v>
      </c>
      <c r="B25" s="50"/>
      <c r="C25" s="102">
        <f>'Fresh Food Co.'!C25+'Retail Roll Up'!C25+'Catering Roll Up'!C25+'G&amp;A'!C25</f>
        <v>1141370</v>
      </c>
      <c r="D25" s="103">
        <f t="shared" si="0"/>
        <v>5.0666147329297528E-2</v>
      </c>
      <c r="E25" s="102">
        <f>'Fresh Food Co.'!E25+'Retail Roll Up'!E25+'Catering Roll Up'!E25+'G&amp;A'!E25</f>
        <v>1164197.3999999999</v>
      </c>
      <c r="F25" s="103">
        <f t="shared" si="1"/>
        <v>4.8417469680914434E-2</v>
      </c>
      <c r="G25" s="102">
        <f>'Fresh Food Co.'!G25+'Retail Roll Up'!G25+'Catering Roll Up'!G25+'G&amp;A'!G25</f>
        <v>1187481.348</v>
      </c>
      <c r="H25" s="103">
        <f t="shared" si="2"/>
        <v>4.7051410785374725E-2</v>
      </c>
      <c r="I25" s="102">
        <f>'Fresh Food Co.'!I25+'Retail Roll Up'!I25+'Catering Roll Up'!I25+'G&amp;A'!I25</f>
        <v>1211230.9749600003</v>
      </c>
      <c r="J25" s="103">
        <f t="shared" si="3"/>
        <v>4.566029480251086E-2</v>
      </c>
      <c r="K25" s="102">
        <f>'Fresh Food Co.'!K25+'Retail Roll Up'!K25+'Catering Roll Up'!K25+'G&amp;A'!K25</f>
        <v>1235455.5944592003</v>
      </c>
      <c r="L25" s="103">
        <f t="shared" si="4"/>
        <v>4.5893506532481185E-2</v>
      </c>
      <c r="M25" s="102">
        <f>'Fresh Food Co.'!M25+'Retail Roll Up'!M25+'Catering Roll Up'!M25+'G&amp;A'!M25</f>
        <v>1260164.706348384</v>
      </c>
      <c r="N25" s="103">
        <f t="shared" si="5"/>
        <v>4.6016050482421633E-2</v>
      </c>
      <c r="O25" s="102">
        <f>'Fresh Food Co.'!O25+'Retail Roll Up'!O25+'Catering Roll Up'!O25+'G&amp;A'!O25</f>
        <v>1285368.0004753517</v>
      </c>
      <c r="P25" s="103">
        <f t="shared" si="6"/>
        <v>4.6193874165366473E-2</v>
      </c>
      <c r="Q25" s="102">
        <f>'Fresh Food Co.'!Q25+'Retail Roll Up'!Q25+'Catering Roll Up'!Q25+'G&amp;A'!Q25</f>
        <v>1311075.3604848587</v>
      </c>
      <c r="R25" s="103">
        <f t="shared" si="7"/>
        <v>4.6369424076851171E-2</v>
      </c>
      <c r="S25" s="102">
        <f>'Fresh Food Co.'!S25+'Retail Roll Up'!S25+'Catering Roll Up'!S25+'G&amp;A'!S25</f>
        <v>1337296.867694556</v>
      </c>
      <c r="T25" s="103">
        <f t="shared" si="8"/>
        <v>4.65443622371867E-2</v>
      </c>
      <c r="U25" s="102">
        <f>'Fresh Food Co.'!U25+'Retail Roll Up'!U25+'Catering Roll Up'!U25+'G&amp;A'!U25</f>
        <v>1364042.8050484471</v>
      </c>
      <c r="V25" s="103">
        <f t="shared" si="9"/>
        <v>4.6718670312144085E-2</v>
      </c>
    </row>
    <row r="26" spans="1:22" ht="12.75" customHeight="1" x14ac:dyDescent="0.3">
      <c r="A26" s="38" t="s">
        <v>243</v>
      </c>
      <c r="B26" s="50"/>
      <c r="C26" s="102">
        <f>'Fresh Food Co.'!C26+'Retail Roll Up'!C26+'Catering Roll Up'!C26+'G&amp;A'!C26</f>
        <v>120400</v>
      </c>
      <c r="D26" s="103">
        <f t="shared" si="0"/>
        <v>5.3446333252559833E-3</v>
      </c>
      <c r="E26" s="102">
        <f>'Fresh Food Co.'!E26+'Retail Roll Up'!E26+'Catering Roll Up'!E26+'G&amp;A'!E26</f>
        <v>122808</v>
      </c>
      <c r="F26" s="103">
        <f t="shared" si="1"/>
        <v>5.1074264695778748E-3</v>
      </c>
      <c r="G26" s="102">
        <f>'Fresh Food Co.'!G26+'Retail Roll Up'!G26+'Catering Roll Up'!G26+'G&amp;A'!G26</f>
        <v>125264.16</v>
      </c>
      <c r="H26" s="103">
        <f t="shared" si="2"/>
        <v>4.9633246524432191E-3</v>
      </c>
      <c r="I26" s="102">
        <f>'Fresh Food Co.'!I26+'Retail Roll Up'!I26+'Catering Roll Up'!I26+'G&amp;A'!I26</f>
        <v>127769.44320000001</v>
      </c>
      <c r="J26" s="103">
        <f t="shared" si="3"/>
        <v>4.8165796316902553E-3</v>
      </c>
      <c r="K26" s="102">
        <f>'Fresh Food Co.'!K26+'Retail Roll Up'!K26+'Catering Roll Up'!K26+'G&amp;A'!K26</f>
        <v>130324.83206400002</v>
      </c>
      <c r="L26" s="103">
        <f t="shared" si="4"/>
        <v>4.8411804993216349E-3</v>
      </c>
      <c r="M26" s="102">
        <f>'Fresh Food Co.'!M26+'Retail Roll Up'!M26+'Catering Roll Up'!M26+'G&amp;A'!M26</f>
        <v>132931.32870528003</v>
      </c>
      <c r="N26" s="103">
        <f t="shared" si="5"/>
        <v>4.8541073254804012E-3</v>
      </c>
      <c r="O26" s="102">
        <f>'Fresh Food Co.'!O26+'Retail Roll Up'!O26+'Catering Roll Up'!O26+'G&amp;A'!O26</f>
        <v>135589.95527938564</v>
      </c>
      <c r="P26" s="103">
        <f t="shared" si="6"/>
        <v>4.8728654595005345E-3</v>
      </c>
      <c r="Q26" s="102">
        <f>'Fresh Food Co.'!Q26+'Retail Roll Up'!Q26+'Catering Roll Up'!Q26+'G&amp;A'!Q26</f>
        <v>138301.75438497335</v>
      </c>
      <c r="R26" s="103">
        <f t="shared" si="7"/>
        <v>4.8913837395874104E-3</v>
      </c>
      <c r="S26" s="102">
        <f>'Fresh Food Co.'!S26+'Retail Roll Up'!S26+'Catering Roll Up'!S26+'G&amp;A'!S26</f>
        <v>141067.78947267283</v>
      </c>
      <c r="T26" s="103">
        <f t="shared" si="8"/>
        <v>4.9098374877185142E-3</v>
      </c>
      <c r="U26" s="102">
        <f>'Fresh Food Co.'!U26+'Retail Roll Up'!U26+'Catering Roll Up'!U26+'G&amp;A'!U26</f>
        <v>143889.14526212629</v>
      </c>
      <c r="V26" s="103">
        <f t="shared" si="9"/>
        <v>4.9282247698661692E-3</v>
      </c>
    </row>
    <row r="27" spans="1:22" ht="12.75" customHeight="1" x14ac:dyDescent="0.3">
      <c r="A27" s="38" t="s">
        <v>447</v>
      </c>
      <c r="B27" s="50"/>
      <c r="C27" s="102">
        <f>'Fresh Food Co.'!C27+'Retail Roll Up'!C27+'Catering Roll Up'!C27+'G&amp;A'!C27</f>
        <v>357500</v>
      </c>
      <c r="D27" s="103">
        <f t="shared" si="0"/>
        <v>1.5869654599493473E-2</v>
      </c>
      <c r="E27" s="102">
        <f>'Fresh Food Co.'!E27+'Retail Roll Up'!E27+'Catering Roll Up'!E27+'G&amp;A'!E27</f>
        <v>369890</v>
      </c>
      <c r="F27" s="103">
        <f t="shared" si="1"/>
        <v>1.5383248459645626E-2</v>
      </c>
      <c r="G27" s="102">
        <f>'Fresh Food Co.'!G27+'Retail Roll Up'!G27+'Catering Roll Up'!G27+'G&amp;A'!G27</f>
        <v>346432.8</v>
      </c>
      <c r="H27" s="103">
        <f t="shared" si="2"/>
        <v>1.3726659378508034E-2</v>
      </c>
      <c r="I27" s="102">
        <f>'Fresh Food Co.'!I27+'Retail Roll Up'!I27+'Catering Roll Up'!I27+'G&amp;A'!I27</f>
        <v>353361.45599999995</v>
      </c>
      <c r="J27" s="103">
        <f t="shared" si="3"/>
        <v>1.3320818726038026E-2</v>
      </c>
      <c r="K27" s="102">
        <f>'Fresh Food Co.'!K27+'Retail Roll Up'!K27+'Catering Roll Up'!K27+'G&amp;A'!K27</f>
        <v>360428.68511999998</v>
      </c>
      <c r="L27" s="103">
        <f t="shared" si="4"/>
        <v>1.3388855325301281E-2</v>
      </c>
      <c r="M27" s="102">
        <f>'Fresh Food Co.'!M27+'Retail Roll Up'!M27+'Catering Roll Up'!M27+'G&amp;A'!M27</f>
        <v>367637.25882240001</v>
      </c>
      <c r="N27" s="103">
        <f t="shared" si="5"/>
        <v>1.3424605986793721E-2</v>
      </c>
      <c r="O27" s="102">
        <f>'Fresh Food Co.'!O27+'Retail Roll Up'!O27+'Catering Roll Up'!O27+'G&amp;A'!O27</f>
        <v>374990.00399884797</v>
      </c>
      <c r="P27" s="103">
        <f t="shared" si="6"/>
        <v>1.3476483817542514E-2</v>
      </c>
      <c r="Q27" s="102">
        <f>'Fresh Food Co.'!Q27+'Retail Roll Up'!Q27+'Catering Roll Up'!Q27+'G&amp;A'!Q27</f>
        <v>382489.80407882505</v>
      </c>
      <c r="R27" s="103">
        <f t="shared" si="7"/>
        <v>1.3527698303966093E-2</v>
      </c>
      <c r="S27" s="102">
        <f>'Fresh Food Co.'!S27+'Retail Roll Up'!S27+'Catering Roll Up'!S27+'G&amp;A'!S27</f>
        <v>390139.60016040149</v>
      </c>
      <c r="T27" s="103">
        <f t="shared" si="8"/>
        <v>1.357873431965927E-2</v>
      </c>
      <c r="U27" s="102">
        <f>'Fresh Food Co.'!U27+'Retail Roll Up'!U27+'Catering Roll Up'!U27+'G&amp;A'!U27</f>
        <v>397942.3921636095</v>
      </c>
      <c r="V27" s="103">
        <f t="shared" si="9"/>
        <v>1.3629586515840541E-2</v>
      </c>
    </row>
    <row r="28" spans="1:22" ht="12.75" customHeight="1" x14ac:dyDescent="0.3">
      <c r="A28" s="26" t="s">
        <v>1</v>
      </c>
      <c r="B28" s="69"/>
      <c r="C28" s="105">
        <f>SUM(C19:C27)</f>
        <v>22527270.379999995</v>
      </c>
      <c r="D28" s="106">
        <f t="shared" si="0"/>
        <v>1</v>
      </c>
      <c r="E28" s="105">
        <f>SUM(E19:E27)</f>
        <v>24044986.399999999</v>
      </c>
      <c r="F28" s="106">
        <f t="shared" si="1"/>
        <v>1</v>
      </c>
      <c r="G28" s="105">
        <f>SUM(G19:G27)</f>
        <v>25237954.148000002</v>
      </c>
      <c r="H28" s="106">
        <f t="shared" si="2"/>
        <v>1</v>
      </c>
      <c r="I28" s="105">
        <f>SUM(I19:I27)</f>
        <v>26527007.330959998</v>
      </c>
      <c r="J28" s="106">
        <f t="shared" si="3"/>
        <v>1</v>
      </c>
      <c r="K28" s="105">
        <f>SUM(K19:K27)</f>
        <v>26920052.264579196</v>
      </c>
      <c r="L28" s="106">
        <f t="shared" si="4"/>
        <v>1</v>
      </c>
      <c r="M28" s="105">
        <f>SUM(M19:M27)</f>
        <v>27385329.534740783</v>
      </c>
      <c r="N28" s="106">
        <f t="shared" si="5"/>
        <v>1</v>
      </c>
      <c r="O28" s="105">
        <f>SUM(O19:O27)</f>
        <v>27825507.682554305</v>
      </c>
      <c r="P28" s="106">
        <f t="shared" si="6"/>
        <v>1</v>
      </c>
      <c r="Q28" s="105">
        <f>SUM(Q19:Q27)</f>
        <v>28274566.410657272</v>
      </c>
      <c r="R28" s="106">
        <f t="shared" si="7"/>
        <v>1</v>
      </c>
      <c r="S28" s="105">
        <f>SUM(S19:S27)</f>
        <v>28731661.653881688</v>
      </c>
      <c r="T28" s="106">
        <f t="shared" si="8"/>
        <v>1</v>
      </c>
      <c r="U28" s="105">
        <f>SUM(U19:U27)</f>
        <v>29196952.651579998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102">
        <f>'Fresh Food Co.'!C31+'Retail Roll Up'!C31+'Catering Roll Up'!C31+'G&amp;A'!C31</f>
        <v>6297429.2064199997</v>
      </c>
      <c r="D31" s="103">
        <f>IFERROR(C31/C$28,0)</f>
        <v>0.2795469269109026</v>
      </c>
      <c r="E31" s="102">
        <f>'Fresh Food Co.'!E31+'Retail Roll Up'!E31+'Catering Roll Up'!E31+'G&amp;A'!E31</f>
        <v>7412897.7060000012</v>
      </c>
      <c r="F31" s="103">
        <f>IFERROR(E31/E$28,0)</f>
        <v>0.30829286333054451</v>
      </c>
      <c r="G31" s="102">
        <f>'Fresh Food Co.'!G31+'Retail Roll Up'!G31+'Catering Roll Up'!G31+'G&amp;A'!G31</f>
        <v>7916801.648120001</v>
      </c>
      <c r="H31" s="103">
        <f>IFERROR(G31/G$28,0)</f>
        <v>0.31368634722507305</v>
      </c>
      <c r="I31" s="102">
        <f>'Fresh Food Co.'!I31+'Retail Roll Up'!I31+'Catering Roll Up'!I31+'G&amp;A'!I31</f>
        <v>8140054.5324324016</v>
      </c>
      <c r="J31" s="103">
        <f>IFERROR(I31/I$28,0)</f>
        <v>0.30685913532854658</v>
      </c>
      <c r="K31" s="102">
        <f>'Fresh Food Co.'!K31+'Retail Roll Up'!K31+'Catering Roll Up'!K31+'G&amp;A'!K31</f>
        <v>8255237.1656983076</v>
      </c>
      <c r="L31" s="103">
        <f>IFERROR(K31/K$28,0)</f>
        <v>0.30665754600188366</v>
      </c>
      <c r="M31" s="102">
        <f>'Fresh Food Co.'!M31+'Retail Roll Up'!M31+'Catering Roll Up'!M31+'G&amp;A'!M31</f>
        <v>8373069.7888953863</v>
      </c>
      <c r="N31" s="103">
        <f>IFERROR(M31/M$28,0)</f>
        <v>0.30575019293718503</v>
      </c>
      <c r="O31" s="102">
        <f>'Fresh Food Co.'!O31+'Retail Roll Up'!O31+'Catering Roll Up'!O31+'G&amp;A'!O31</f>
        <v>8565217.2493174151</v>
      </c>
      <c r="P31" s="103">
        <f>IFERROR(O31/O$28,0)</f>
        <v>0.30781890296605546</v>
      </c>
      <c r="Q31" s="102">
        <f>'Fresh Food Co.'!Q31+'Retail Roll Up'!Q31+'Catering Roll Up'!Q31+'G&amp;A'!Q31</f>
        <v>8688005.8525108937</v>
      </c>
      <c r="R31" s="103">
        <f>IFERROR(Q31/Q$28,0)</f>
        <v>0.30727282343881335</v>
      </c>
      <c r="S31" s="102">
        <f>'Fresh Food Co.'!S31+'Retail Roll Up'!S31+'Catering Roll Up'!S31+'G&amp;A'!S31</f>
        <v>8813243.0544787198</v>
      </c>
      <c r="T31" s="103">
        <f>IFERROR(S31/S$28,0)</f>
        <v>0.30674324237310646</v>
      </c>
      <c r="U31" s="102">
        <f>'Fresh Food Co.'!U31+'Retail Roll Up'!U31+'Catering Roll Up'!U31+'G&amp;A'!U31</f>
        <v>8965812.7510474157</v>
      </c>
      <c r="V31" s="103">
        <f>IFERROR(U31/U$28,0)</f>
        <v>0.30708042918178413</v>
      </c>
    </row>
    <row r="32" spans="1:22" ht="12.75" customHeight="1" x14ac:dyDescent="0.3">
      <c r="A32" s="70" t="s">
        <v>75</v>
      </c>
      <c r="B32" s="70"/>
      <c r="C32" s="102">
        <f>'Fresh Food Co.'!C32+'Retail Roll Up'!C32+'Catering Roll Up'!C32+'G&amp;A'!C32</f>
        <v>0</v>
      </c>
      <c r="D32" s="103">
        <f>IFERROR(C32/C$28,0)</f>
        <v>0</v>
      </c>
      <c r="E32" s="102">
        <f>'Fresh Food Co.'!E32+'Retail Roll Up'!E32+'Catering Roll Up'!E32+'G&amp;A'!E32</f>
        <v>0</v>
      </c>
      <c r="F32" s="103">
        <f>IFERROR(E32/E$28,0)</f>
        <v>0</v>
      </c>
      <c r="G32" s="102">
        <f>'Fresh Food Co.'!G32+'Retail Roll Up'!G32+'Catering Roll Up'!G32+'G&amp;A'!G32</f>
        <v>0</v>
      </c>
      <c r="H32" s="103">
        <f>IFERROR(G32/G$28,0)</f>
        <v>0</v>
      </c>
      <c r="I32" s="102">
        <f>'Fresh Food Co.'!I32+'Retail Roll Up'!I32+'Catering Roll Up'!I32+'G&amp;A'!I32</f>
        <v>0</v>
      </c>
      <c r="J32" s="103">
        <f>IFERROR(I32/I$28,0)</f>
        <v>0</v>
      </c>
      <c r="K32" s="102">
        <f>'Fresh Food Co.'!K32+'Retail Roll Up'!K32+'Catering Roll Up'!K32+'G&amp;A'!K32</f>
        <v>0</v>
      </c>
      <c r="L32" s="103">
        <f>IFERROR(K32/K$28,0)</f>
        <v>0</v>
      </c>
      <c r="M32" s="102">
        <f>'Fresh Food Co.'!M32+'Retail Roll Up'!M32+'Catering Roll Up'!M32+'G&amp;A'!M32</f>
        <v>0</v>
      </c>
      <c r="N32" s="103">
        <f>IFERROR(M32/M$28,0)</f>
        <v>0</v>
      </c>
      <c r="O32" s="102">
        <f>'Fresh Food Co.'!O32+'Retail Roll Up'!O32+'Catering Roll Up'!O32+'G&amp;A'!O32</f>
        <v>0</v>
      </c>
      <c r="P32" s="103">
        <f>IFERROR(O32/O$28,0)</f>
        <v>0</v>
      </c>
      <c r="Q32" s="102">
        <f>'Fresh Food Co.'!Q32+'Retail Roll Up'!Q32+'Catering Roll Up'!Q32+'G&amp;A'!Q32</f>
        <v>0</v>
      </c>
      <c r="R32" s="103">
        <f>IFERROR(Q32/Q$28,0)</f>
        <v>0</v>
      </c>
      <c r="S32" s="102">
        <f>'Fresh Food Co.'!S32+'Retail Roll Up'!S32+'Catering Roll Up'!S32+'G&amp;A'!S32</f>
        <v>0</v>
      </c>
      <c r="T32" s="103">
        <f>IFERROR(S32/S$28,0)</f>
        <v>0</v>
      </c>
      <c r="U32" s="102">
        <f>'Fresh Food Co.'!U32+'Retail Roll Up'!U32+'Catering Roll Up'!U32+'G&amp;A'!U32</f>
        <v>0</v>
      </c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6297429.2064199997</v>
      </c>
      <c r="D33" s="106">
        <f>IFERROR(C33/C$28,0)</f>
        <v>0.2795469269109026</v>
      </c>
      <c r="E33" s="105">
        <f>SUM(E31:E32)</f>
        <v>7412897.7060000012</v>
      </c>
      <c r="F33" s="106">
        <f>IFERROR(E33/E$28,0)</f>
        <v>0.30829286333054451</v>
      </c>
      <c r="G33" s="105">
        <f>SUM(G31:G32)</f>
        <v>7916801.648120001</v>
      </c>
      <c r="H33" s="106">
        <f>IFERROR(G33/G$28,0)</f>
        <v>0.31368634722507305</v>
      </c>
      <c r="I33" s="105">
        <f>SUM(I31:I32)</f>
        <v>8140054.5324324016</v>
      </c>
      <c r="J33" s="106">
        <f>IFERROR(I33/I$28,0)</f>
        <v>0.30685913532854658</v>
      </c>
      <c r="K33" s="105">
        <f>SUM(K31:K32)</f>
        <v>8255237.1656983076</v>
      </c>
      <c r="L33" s="106">
        <f>IFERROR(K33/K$28,0)</f>
        <v>0.30665754600188366</v>
      </c>
      <c r="M33" s="105">
        <f>SUM(M31:M32)</f>
        <v>8373069.7888953863</v>
      </c>
      <c r="N33" s="106">
        <f>IFERROR(M33/M$28,0)</f>
        <v>0.30575019293718503</v>
      </c>
      <c r="O33" s="105">
        <f>SUM(O31:O32)</f>
        <v>8565217.2493174151</v>
      </c>
      <c r="P33" s="106">
        <f>IFERROR(O33/O$28,0)</f>
        <v>0.30781890296605546</v>
      </c>
      <c r="Q33" s="105">
        <f>SUM(Q31:Q32)</f>
        <v>8688005.8525108937</v>
      </c>
      <c r="R33" s="106">
        <f>IFERROR(Q33/Q$28,0)</f>
        <v>0.30727282343881335</v>
      </c>
      <c r="S33" s="105">
        <f>SUM(S31:S32)</f>
        <v>8813243.0544787198</v>
      </c>
      <c r="T33" s="106">
        <f>IFERROR(S33/S$28,0)</f>
        <v>0.30674324237310646</v>
      </c>
      <c r="U33" s="105">
        <f>SUM(U31:U32)</f>
        <v>8965812.7510474157</v>
      </c>
      <c r="V33" s="106">
        <f>IFERROR(U33/U$28,0)</f>
        <v>0.30708042918178413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02">
        <f>'Fresh Food Co.'!C36+'Retail Roll Up'!C36+'Catering Roll Up'!C36+'G&amp;A'!C36</f>
        <v>1261663</v>
      </c>
      <c r="D36" s="103">
        <f t="shared" ref="D36:D46" si="10">IFERROR(C36/C$28,0)</f>
        <v>5.6006030855834221E-2</v>
      </c>
      <c r="E36" s="102">
        <f>'Fresh Food Co.'!E36+'Retail Roll Up'!E36+'Catering Roll Up'!E36+'G&amp;A'!E36</f>
        <v>1337940.4313186812</v>
      </c>
      <c r="F36" s="103">
        <f t="shared" ref="F36:F46" si="11">IFERROR(E36/E$28,0)</f>
        <v>5.564321846814109E-2</v>
      </c>
      <c r="G36" s="102">
        <f>'Fresh Food Co.'!G36+'Retail Roll Up'!G36+'Catering Roll Up'!G36+'G&amp;A'!G36</f>
        <v>1431558.1726730769</v>
      </c>
      <c r="H36" s="103">
        <f t="shared" ref="H36:H46" si="12">IFERROR(G36/G$28,0)</f>
        <v>5.6722433374676751E-2</v>
      </c>
      <c r="I36" s="102">
        <f>'Fresh Food Co.'!I36+'Retail Roll Up'!I36+'Catering Roll Up'!I36+'G&amp;A'!I36</f>
        <v>1465933.3452799036</v>
      </c>
      <c r="J36" s="103">
        <f t="shared" ref="J36:J46" si="13">IFERROR(I36/I$28,0)</f>
        <v>5.5261919559580125E-2</v>
      </c>
      <c r="K36" s="102">
        <f>'Fresh Food Co.'!K36+'Retail Roll Up'!K36+'Catering Roll Up'!K36+'G&amp;A'!K36</f>
        <v>1501139.621567701</v>
      </c>
      <c r="L36" s="103">
        <f t="shared" ref="L36:L46" si="14">IFERROR(K36/K$28,0)</f>
        <v>5.5762879165835312E-2</v>
      </c>
      <c r="M36" s="102">
        <f>'Fresh Food Co.'!M36+'Retail Roll Up'!M36+'Catering Roll Up'!M36+'G&amp;A'!M36</f>
        <v>1537197.2136158093</v>
      </c>
      <c r="N36" s="103">
        <f t="shared" ref="N36:N46" si="15">IFERROR(M36/M$28,0)</f>
        <v>5.6132142272224066E-2</v>
      </c>
      <c r="O36" s="102">
        <f>'Fresh Food Co.'!O36+'Retail Roll Up'!O36+'Catering Roll Up'!O36+'G&amp;A'!O36</f>
        <v>1574126.8274952988</v>
      </c>
      <c r="P36" s="103">
        <f t="shared" ref="P36:P46" si="16">IFERROR(O36/O$28,0)</f>
        <v>5.6571360546360326E-2</v>
      </c>
      <c r="Q36" s="102">
        <f>'Fresh Food Co.'!Q36+'Retail Roll Up'!Q36+'Catering Roll Up'!Q36+'G&amp;A'!Q36</f>
        <v>1611949.6753925574</v>
      </c>
      <c r="R36" s="103">
        <f t="shared" ref="R36:R46" si="17">IFERROR(Q36/Q$28,0)</f>
        <v>5.701058866759421E-2</v>
      </c>
      <c r="S36" s="102">
        <f>'Fresh Food Co.'!S36+'Retail Roll Up'!S36+'Catering Roll Up'!S36+'G&amp;A'!S36</f>
        <v>1650687.4880314451</v>
      </c>
      <c r="T36" s="103">
        <f t="shared" ref="T36:T46" si="18">IFERROR(S36/S$28,0)</f>
        <v>5.7451862962768635E-2</v>
      </c>
      <c r="U36" s="102">
        <f>'Fresh Food Co.'!U36+'Retail Roll Up'!U36+'Catering Roll Up'!U36+'G&amp;A'!U36</f>
        <v>1690362.5274013863</v>
      </c>
      <c r="V36" s="103">
        <f t="shared" ref="V36:V46" si="19">IFERROR(U36/U$28,0)</f>
        <v>5.7895169662848772E-2</v>
      </c>
    </row>
    <row r="37" spans="1:22" ht="12.75" customHeight="1" x14ac:dyDescent="0.3">
      <c r="A37" s="38" t="s">
        <v>23</v>
      </c>
      <c r="B37" s="50"/>
      <c r="C37" s="102">
        <f>'Fresh Food Co.'!C37+'Retail Roll Up'!C37+'Catering Roll Up'!C37+'G&amp;A'!C37</f>
        <v>3451784</v>
      </c>
      <c r="D37" s="103">
        <f t="shared" si="10"/>
        <v>0.15322690862114119</v>
      </c>
      <c r="E37" s="102">
        <f>'Fresh Food Co.'!E37+'Retail Roll Up'!E37+'Catering Roll Up'!E37+'G&amp;A'!E37</f>
        <v>3346838.5611428577</v>
      </c>
      <c r="F37" s="103">
        <f t="shared" si="11"/>
        <v>0.13919070302085335</v>
      </c>
      <c r="G37" s="102">
        <f>'Fresh Food Co.'!G37+'Retail Roll Up'!G37+'Catering Roll Up'!G37+'G&amp;A'!G37</f>
        <v>3481963.5982999997</v>
      </c>
      <c r="H37" s="103">
        <f t="shared" si="12"/>
        <v>0.13796536668071926</v>
      </c>
      <c r="I37" s="102">
        <f>'Fresh Food Co.'!I37+'Retail Roll Up'!I37+'Catering Roll Up'!I37+'G&amp;A'!I37</f>
        <v>3585986.4152968498</v>
      </c>
      <c r="J37" s="103">
        <f t="shared" si="13"/>
        <v>0.13518247160551733</v>
      </c>
      <c r="K37" s="102">
        <f>'Fresh Food Co.'!K37+'Retail Roll Up'!K37+'Catering Roll Up'!K37+'G&amp;A'!K37</f>
        <v>3673194.4310972709</v>
      </c>
      <c r="L37" s="103">
        <f t="shared" si="14"/>
        <v>0.13644826521865183</v>
      </c>
      <c r="M37" s="102">
        <f>'Fresh Food Co.'!M37+'Retail Roll Up'!M37+'Catering Roll Up'!M37+'G&amp;A'!M37</f>
        <v>3762559.1664010617</v>
      </c>
      <c r="N37" s="103">
        <f t="shared" si="15"/>
        <v>0.13739324048037885</v>
      </c>
      <c r="O37" s="102">
        <f>'Fresh Food Co.'!O37+'Retail Roll Up'!O37+'Catering Roll Up'!O37+'G&amp;A'!O37</f>
        <v>3854134.0695779757</v>
      </c>
      <c r="P37" s="103">
        <f t="shared" si="16"/>
        <v>0.13851082659650424</v>
      </c>
      <c r="Q37" s="102">
        <f>'Fresh Food Co.'!Q37+'Retail Roll Up'!Q37+'Catering Roll Up'!Q37+'G&amp;A'!Q37</f>
        <v>3947973.9158146498</v>
      </c>
      <c r="R37" s="103">
        <f t="shared" si="17"/>
        <v>0.13962986588280896</v>
      </c>
      <c r="S37" s="102">
        <f>'Fresh Food Co.'!S37+'Retail Roll Up'!S37+'Catering Roll Up'!S37+'G&amp;A'!S37</f>
        <v>4044134.8400971848</v>
      </c>
      <c r="T37" s="103">
        <f t="shared" si="18"/>
        <v>0.14075534122652514</v>
      </c>
      <c r="U37" s="102">
        <f>'Fresh Food Co.'!U37+'Retail Roll Up'!U37+'Catering Roll Up'!U37+'G&amp;A'!U37</f>
        <v>4142674.371014527</v>
      </c>
      <c r="V37" s="103">
        <f t="shared" si="19"/>
        <v>0.14188721749323882</v>
      </c>
    </row>
    <row r="38" spans="1:22" ht="12.75" customHeight="1" x14ac:dyDescent="0.3">
      <c r="A38" s="38" t="s">
        <v>24</v>
      </c>
      <c r="B38" s="50"/>
      <c r="C38" s="102">
        <f>'Fresh Food Co.'!C38+'Retail Roll Up'!C38+'Catering Roll Up'!C38+'G&amp;A'!C38</f>
        <v>522489</v>
      </c>
      <c r="D38" s="103">
        <f t="shared" si="10"/>
        <v>2.3193622271425861E-2</v>
      </c>
      <c r="E38" s="102">
        <f>'Fresh Food Co.'!E38+'Retail Roll Up'!E38+'Catering Roll Up'!E38+'G&amp;A'!E38</f>
        <v>660894.0790329671</v>
      </c>
      <c r="F38" s="103">
        <f t="shared" si="11"/>
        <v>2.7485733118691517E-2</v>
      </c>
      <c r="G38" s="102">
        <f>'Fresh Food Co.'!G38+'Retail Roll Up'!G38+'Catering Roll Up'!G38+'G&amp;A'!G38</f>
        <v>743430.62648307683</v>
      </c>
      <c r="H38" s="103">
        <f t="shared" si="12"/>
        <v>2.9456849874734813E-2</v>
      </c>
      <c r="I38" s="102">
        <f>'Fresh Food Co.'!I38+'Retail Roll Up'!I38+'Catering Roll Up'!I38+'G&amp;A'!I38</f>
        <v>766052.52074207389</v>
      </c>
      <c r="J38" s="103">
        <f t="shared" si="13"/>
        <v>2.8878211220155412E-2</v>
      </c>
      <c r="K38" s="102">
        <f>'Fresh Food Co.'!K38+'Retail Roll Up'!K38+'Catering Roll Up'!K38+'G&amp;A'!K38</f>
        <v>785203.83376062568</v>
      </c>
      <c r="L38" s="103">
        <f t="shared" si="14"/>
        <v>2.916799068751361E-2</v>
      </c>
      <c r="M38" s="102">
        <f>'Fresh Food Co.'!M38+'Retail Roll Up'!M38+'Catering Roll Up'!M38+'G&amp;A'!M38</f>
        <v>804833.92960464116</v>
      </c>
      <c r="N38" s="103">
        <f t="shared" si="15"/>
        <v>2.9389236619688511E-2</v>
      </c>
      <c r="O38" s="102">
        <f>'Fresh Food Co.'!O38+'Retail Roll Up'!O38+'Catering Roll Up'!O38+'G&amp;A'!O38</f>
        <v>824954.77784475707</v>
      </c>
      <c r="P38" s="103">
        <f t="shared" si="16"/>
        <v>2.9647429518850327E-2</v>
      </c>
      <c r="Q38" s="102">
        <f>'Fresh Food Co.'!Q38+'Retail Roll Up'!Q38+'Catering Roll Up'!Q38+'G&amp;A'!Q38</f>
        <v>845578.64729087602</v>
      </c>
      <c r="R38" s="103">
        <f t="shared" si="17"/>
        <v>2.990598105059393E-2</v>
      </c>
      <c r="S38" s="102">
        <f>'Fresh Food Co.'!S38+'Retail Roll Up'!S38+'Catering Roll Up'!S38+'G&amp;A'!S38</f>
        <v>866718.11347314785</v>
      </c>
      <c r="T38" s="103">
        <f t="shared" si="18"/>
        <v>3.0165958513438538E-2</v>
      </c>
      <c r="U38" s="102">
        <f>'Fresh Food Co.'!U38+'Retail Roll Up'!U38+'Catering Roll Up'!U38+'G&amp;A'!U38</f>
        <v>888386.06630997651</v>
      </c>
      <c r="V38" s="103">
        <f t="shared" si="19"/>
        <v>3.0427355789882454E-2</v>
      </c>
    </row>
    <row r="39" spans="1:22" ht="12.75" customHeight="1" x14ac:dyDescent="0.3">
      <c r="A39" s="38" t="s">
        <v>28</v>
      </c>
      <c r="B39" s="50"/>
      <c r="C39" s="102">
        <f>'Fresh Food Co.'!C39+'Retail Roll Up'!C39+'Catering Roll Up'!C39+'G&amp;A'!C39</f>
        <v>1095663</v>
      </c>
      <c r="D39" s="103">
        <f t="shared" si="10"/>
        <v>4.8637184244600888E-2</v>
      </c>
      <c r="E39" s="102">
        <f>'Fresh Food Co.'!E39+'Retail Roll Up'!E39+'Catering Roll Up'!E39+'G&amp;A'!E39</f>
        <v>1127687.2102857146</v>
      </c>
      <c r="F39" s="103">
        <f t="shared" si="11"/>
        <v>4.6899057937737687E-2</v>
      </c>
      <c r="G39" s="102">
        <f>'Fresh Food Co.'!G39+'Retail Roll Up'!G39+'Catering Roll Up'!G39+'G&amp;A'!G39</f>
        <v>1104701.1414400002</v>
      </c>
      <c r="H39" s="103">
        <f t="shared" si="12"/>
        <v>4.3771422000445426E-2</v>
      </c>
      <c r="I39" s="102">
        <f>'Fresh Food Co.'!I39+'Retail Roll Up'!I39+'Catering Roll Up'!I39+'G&amp;A'!I39</f>
        <v>1139721.6047020799</v>
      </c>
      <c r="J39" s="103">
        <f t="shared" si="13"/>
        <v>4.296457532817495E-2</v>
      </c>
      <c r="K39" s="102">
        <f>'Fresh Food Co.'!K39+'Retail Roll Up'!K39+'Catering Roll Up'!K39+'G&amp;A'!K39</f>
        <v>1168074.4061824318</v>
      </c>
      <c r="L39" s="103">
        <f t="shared" si="14"/>
        <v>4.3390495482780254E-2</v>
      </c>
      <c r="M39" s="102">
        <f>'Fresh Food Co.'!M39+'Retail Roll Up'!M39+'Catering Roll Up'!M39+'G&amp;A'!M39</f>
        <v>1197133.2229270483</v>
      </c>
      <c r="N39" s="103">
        <f t="shared" si="15"/>
        <v>4.3714399032824341E-2</v>
      </c>
      <c r="O39" s="102">
        <f>'Fresh Food Co.'!O39+'Retail Roll Up'!O39+'Catering Roll Up'!O39+'G&amp;A'!O39</f>
        <v>1226915.649222082</v>
      </c>
      <c r="P39" s="103">
        <f t="shared" si="16"/>
        <v>4.4093199061065777E-2</v>
      </c>
      <c r="Q39" s="102">
        <f>'Fresh Food Co.'!Q39+'Retail Roll Up'!Q39+'Catering Roll Up'!Q39+'G&amp;A'!Q39</f>
        <v>1257439.7180889281</v>
      </c>
      <c r="R39" s="103">
        <f t="shared" si="17"/>
        <v>4.4472466874504325E-2</v>
      </c>
      <c r="S39" s="102">
        <f>'Fresh Food Co.'!S39+'Retail Roll Up'!S39+'Catering Roll Up'!S39+'G&amp;A'!S39</f>
        <v>1288723.9122301715</v>
      </c>
      <c r="T39" s="103">
        <f t="shared" si="18"/>
        <v>4.485378979311707E-2</v>
      </c>
      <c r="U39" s="102">
        <f>'Fresh Food Co.'!U39+'Retail Roll Up'!U39+'Catering Roll Up'!U39+'G&amp;A'!U39</f>
        <v>1320787.1752487258</v>
      </c>
      <c r="V39" s="103">
        <f t="shared" si="19"/>
        <v>4.5237158514803123E-2</v>
      </c>
    </row>
    <row r="40" spans="1:22" ht="12.75" customHeight="1" x14ac:dyDescent="0.3">
      <c r="A40" s="38" t="s">
        <v>25</v>
      </c>
      <c r="B40" s="50"/>
      <c r="C40" s="102">
        <f>'Fresh Food Co.'!C40+'Retail Roll Up'!C40+'Catering Roll Up'!C40+'G&amp;A'!C40</f>
        <v>156446.212</v>
      </c>
      <c r="D40" s="103">
        <f t="shared" si="10"/>
        <v>6.9447478261234433E-3</v>
      </c>
      <c r="E40" s="102">
        <f>'Fresh Food Co.'!E40+'Retail Roll Up'!E40+'Catering Roll Up'!E40+'G&amp;A'!E40</f>
        <v>165904.61348351647</v>
      </c>
      <c r="F40" s="103">
        <f t="shared" si="11"/>
        <v>6.8997590900494949E-3</v>
      </c>
      <c r="G40" s="102">
        <f>'Fresh Food Co.'!G40+'Retail Roll Up'!G40+'Catering Roll Up'!G40+'G&amp;A'!G40</f>
        <v>177513.21341146153</v>
      </c>
      <c r="H40" s="103">
        <f t="shared" si="12"/>
        <v>7.033581738459917E-3</v>
      </c>
      <c r="I40" s="102">
        <f>'Fresh Food Co.'!I40+'Retail Roll Up'!I40+'Catering Roll Up'!I40+'G&amp;A'!I40</f>
        <v>181775.73481470803</v>
      </c>
      <c r="J40" s="103">
        <f t="shared" si="13"/>
        <v>6.8524780253879343E-3</v>
      </c>
      <c r="K40" s="102">
        <f>'Fresh Food Co.'!K40+'Retail Roll Up'!K40+'Catering Roll Up'!K40+'G&amp;A'!K40</f>
        <v>186141.31307439494</v>
      </c>
      <c r="L40" s="103">
        <f t="shared" si="14"/>
        <v>6.9145970165635801E-3</v>
      </c>
      <c r="M40" s="102">
        <f>'Fresh Food Co.'!M40+'Retail Roll Up'!M40+'Catering Roll Up'!M40+'G&amp;A'!M40</f>
        <v>190612.45448836038</v>
      </c>
      <c r="N40" s="103">
        <f t="shared" si="15"/>
        <v>6.9603856417557852E-3</v>
      </c>
      <c r="O40" s="102">
        <f>'Fresh Food Co.'!O40+'Retail Roll Up'!O40+'Catering Roll Up'!O40+'G&amp;A'!O40</f>
        <v>195191.72660941703</v>
      </c>
      <c r="P40" s="103">
        <f t="shared" si="16"/>
        <v>7.0148487077486797E-3</v>
      </c>
      <c r="Q40" s="102">
        <f>'Fresh Food Co.'!Q40+'Retail Roll Up'!Q40+'Catering Roll Up'!Q40+'G&amp;A'!Q40</f>
        <v>199881.75974867714</v>
      </c>
      <c r="R40" s="103">
        <f t="shared" si="17"/>
        <v>7.0693129947816827E-3</v>
      </c>
      <c r="S40" s="102">
        <f>'Fresh Food Co.'!S40+'Retail Roll Up'!S40+'Catering Roll Up'!S40+'G&amp;A'!S40</f>
        <v>204685.24851589915</v>
      </c>
      <c r="T40" s="103">
        <f t="shared" si="18"/>
        <v>7.1240310073833087E-3</v>
      </c>
      <c r="U40" s="102">
        <f>'Fresh Food Co.'!U40+'Retail Roll Up'!U40+'Catering Roll Up'!U40+'G&amp;A'!U40</f>
        <v>209604.9533977719</v>
      </c>
      <c r="V40" s="103">
        <f t="shared" si="19"/>
        <v>7.1790010381932471E-3</v>
      </c>
    </row>
    <row r="41" spans="1:22" ht="12.75" customHeight="1" x14ac:dyDescent="0.3">
      <c r="A41" s="38" t="s">
        <v>26</v>
      </c>
      <c r="B41" s="50"/>
      <c r="C41" s="102">
        <f>'Fresh Food Co.'!C41+'Retail Roll Up'!C41+'Catering Roll Up'!C41+'G&amp;A'!C41</f>
        <v>428021.21599999996</v>
      </c>
      <c r="D41" s="103">
        <f t="shared" si="10"/>
        <v>1.9000136669021506E-2</v>
      </c>
      <c r="E41" s="102">
        <f>'Fresh Food Co.'!E41+'Retail Roll Up'!E41+'Catering Roll Up'!E41+'G&amp;A'!E41</f>
        <v>415007.9815817143</v>
      </c>
      <c r="F41" s="103">
        <f t="shared" si="11"/>
        <v>1.7259647174585814E-2</v>
      </c>
      <c r="G41" s="102">
        <f>'Fresh Food Co.'!G41+'Retail Roll Up'!G41+'Catering Roll Up'!G41+'G&amp;A'!G41</f>
        <v>431763.48618920008</v>
      </c>
      <c r="H41" s="103">
        <f t="shared" si="12"/>
        <v>1.7107705468409191E-2</v>
      </c>
      <c r="I41" s="102">
        <f>'Fresh Food Co.'!I41+'Retail Roll Up'!I41+'Catering Roll Up'!I41+'G&amp;A'!I41</f>
        <v>444662.31549680943</v>
      </c>
      <c r="J41" s="103">
        <f t="shared" si="13"/>
        <v>1.676262647908415E-2</v>
      </c>
      <c r="K41" s="102">
        <f>'Fresh Food Co.'!K41+'Retail Roll Up'!K41+'Catering Roll Up'!K41+'G&amp;A'!K41</f>
        <v>455476.10945606156</v>
      </c>
      <c r="L41" s="103">
        <f t="shared" si="14"/>
        <v>1.6919584887112826E-2</v>
      </c>
      <c r="M41" s="102">
        <f>'Fresh Food Co.'!M41+'Retail Roll Up'!M41+'Catering Roll Up'!M41+'G&amp;A'!M41</f>
        <v>466557.33663373167</v>
      </c>
      <c r="N41" s="103">
        <f t="shared" si="15"/>
        <v>1.7036761819566978E-2</v>
      </c>
      <c r="O41" s="102">
        <f>'Fresh Food Co.'!O41+'Retail Roll Up'!O41+'Catering Roll Up'!O41+'G&amp;A'!O41</f>
        <v>477912.62462766899</v>
      </c>
      <c r="P41" s="103">
        <f t="shared" si="16"/>
        <v>1.7175342497966525E-2</v>
      </c>
      <c r="Q41" s="102">
        <f>'Fresh Food Co.'!Q41+'Retail Roll Up'!Q41+'Catering Roll Up'!Q41+'G&amp;A'!Q41</f>
        <v>489548.76556101657</v>
      </c>
      <c r="R41" s="103">
        <f t="shared" si="17"/>
        <v>1.7314103369468311E-2</v>
      </c>
      <c r="S41" s="102">
        <f>'Fresh Food Co.'!S41+'Retail Roll Up'!S41+'Catering Roll Up'!S41+'G&amp;A'!S41</f>
        <v>501472.72017205087</v>
      </c>
      <c r="T41" s="103">
        <f t="shared" si="18"/>
        <v>1.7453662312089117E-2</v>
      </c>
      <c r="U41" s="102">
        <f>'Fresh Food Co.'!U41+'Retail Roll Up'!U41+'Catering Roll Up'!U41+'G&amp;A'!U41</f>
        <v>513691.62200580142</v>
      </c>
      <c r="V41" s="103">
        <f t="shared" si="19"/>
        <v>1.7594014969161617E-2</v>
      </c>
    </row>
    <row r="42" spans="1:22" ht="12.75" customHeight="1" x14ac:dyDescent="0.3">
      <c r="A42" s="38" t="s">
        <v>27</v>
      </c>
      <c r="B42" s="50"/>
      <c r="C42" s="102">
        <f>'Fresh Food Co.'!C42+'Retail Roll Up'!C42+'Catering Roll Up'!C42+'G&amp;A'!C42</f>
        <v>0</v>
      </c>
      <c r="D42" s="103">
        <f t="shared" si="10"/>
        <v>0</v>
      </c>
      <c r="E42" s="102">
        <f>'Fresh Food Co.'!E42+'Retail Roll Up'!E42+'Catering Roll Up'!E42+'G&amp;A'!E42</f>
        <v>0</v>
      </c>
      <c r="F42" s="103">
        <f t="shared" si="11"/>
        <v>0</v>
      </c>
      <c r="G42" s="102">
        <f>'Fresh Food Co.'!G42+'Retail Roll Up'!G42+'Catering Roll Up'!G42+'G&amp;A'!G42</f>
        <v>0</v>
      </c>
      <c r="H42" s="103">
        <f t="shared" si="12"/>
        <v>0</v>
      </c>
      <c r="I42" s="102">
        <f>'Fresh Food Co.'!I42+'Retail Roll Up'!I42+'Catering Roll Up'!I42+'G&amp;A'!I42</f>
        <v>0</v>
      </c>
      <c r="J42" s="103">
        <f t="shared" si="13"/>
        <v>0</v>
      </c>
      <c r="K42" s="102">
        <f>'Fresh Food Co.'!K42+'Retail Roll Up'!K42+'Catering Roll Up'!K42+'G&amp;A'!K42</f>
        <v>0</v>
      </c>
      <c r="L42" s="103">
        <f t="shared" si="14"/>
        <v>0</v>
      </c>
      <c r="M42" s="102">
        <f>'Fresh Food Co.'!M42+'Retail Roll Up'!M42+'Catering Roll Up'!M42+'G&amp;A'!M42</f>
        <v>0</v>
      </c>
      <c r="N42" s="103">
        <f t="shared" si="15"/>
        <v>0</v>
      </c>
      <c r="O42" s="102">
        <f>'Fresh Food Co.'!O42+'Retail Roll Up'!O42+'Catering Roll Up'!O42+'G&amp;A'!O42</f>
        <v>0</v>
      </c>
      <c r="P42" s="103">
        <f t="shared" si="16"/>
        <v>0</v>
      </c>
      <c r="Q42" s="102">
        <f>'Fresh Food Co.'!Q42+'Retail Roll Up'!Q42+'Catering Roll Up'!Q42+'G&amp;A'!Q42</f>
        <v>0</v>
      </c>
      <c r="R42" s="103">
        <f t="shared" si="17"/>
        <v>0</v>
      </c>
      <c r="S42" s="102">
        <f>'Fresh Food Co.'!S42+'Retail Roll Up'!S42+'Catering Roll Up'!S42+'G&amp;A'!S42</f>
        <v>0</v>
      </c>
      <c r="T42" s="103">
        <f t="shared" si="18"/>
        <v>0</v>
      </c>
      <c r="U42" s="102">
        <f>'Fresh Food Co.'!U42+'Retail Roll Up'!U42+'Catering Roll Up'!U42+'G&amp;A'!U42</f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02">
        <f>'Fresh Food Co.'!C43+'Retail Roll Up'!C43+'Catering Roll Up'!C43+'G&amp;A'!C43</f>
        <v>0</v>
      </c>
      <c r="D43" s="103">
        <f t="shared" si="10"/>
        <v>0</v>
      </c>
      <c r="E43" s="102">
        <f>'Fresh Food Co.'!E43+'Retail Roll Up'!E43+'Catering Roll Up'!E43+'G&amp;A'!E43</f>
        <v>0</v>
      </c>
      <c r="F43" s="103">
        <f t="shared" si="11"/>
        <v>0</v>
      </c>
      <c r="G43" s="102">
        <f>'Fresh Food Co.'!G43+'Retail Roll Up'!G43+'Catering Roll Up'!G43+'G&amp;A'!G43</f>
        <v>0</v>
      </c>
      <c r="H43" s="103">
        <f t="shared" si="12"/>
        <v>0</v>
      </c>
      <c r="I43" s="102">
        <f>'Fresh Food Co.'!I43+'Retail Roll Up'!I43+'Catering Roll Up'!I43+'G&amp;A'!I43</f>
        <v>0</v>
      </c>
      <c r="J43" s="103">
        <f t="shared" si="13"/>
        <v>0</v>
      </c>
      <c r="K43" s="102">
        <f>'Fresh Food Co.'!K43+'Retail Roll Up'!K43+'Catering Roll Up'!K43+'G&amp;A'!K43</f>
        <v>0</v>
      </c>
      <c r="L43" s="103">
        <f t="shared" si="14"/>
        <v>0</v>
      </c>
      <c r="M43" s="102">
        <f>'Fresh Food Co.'!M43+'Retail Roll Up'!M43+'Catering Roll Up'!M43+'G&amp;A'!M43</f>
        <v>0</v>
      </c>
      <c r="N43" s="103">
        <f t="shared" si="15"/>
        <v>0</v>
      </c>
      <c r="O43" s="102">
        <f>'Fresh Food Co.'!O43+'Retail Roll Up'!O43+'Catering Roll Up'!O43+'G&amp;A'!O43</f>
        <v>0</v>
      </c>
      <c r="P43" s="103">
        <f t="shared" si="16"/>
        <v>0</v>
      </c>
      <c r="Q43" s="102">
        <f>'Fresh Food Co.'!Q43+'Retail Roll Up'!Q43+'Catering Roll Up'!Q43+'G&amp;A'!Q43</f>
        <v>0</v>
      </c>
      <c r="R43" s="103">
        <f t="shared" si="17"/>
        <v>0</v>
      </c>
      <c r="S43" s="102">
        <f>'Fresh Food Co.'!S43+'Retail Roll Up'!S43+'Catering Roll Up'!S43+'G&amp;A'!S43</f>
        <v>0</v>
      </c>
      <c r="T43" s="103">
        <f t="shared" si="18"/>
        <v>0</v>
      </c>
      <c r="U43" s="102">
        <f>'Fresh Food Co.'!U43+'Retail Roll Up'!U43+'Catering Roll Up'!U43+'G&amp;A'!U43</f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02">
        <f>'Fresh Food Co.'!C44+'Retail Roll Up'!C44+'Catering Roll Up'!C44+'G&amp;A'!C44</f>
        <v>0</v>
      </c>
      <c r="D44" s="103">
        <f t="shared" si="10"/>
        <v>0</v>
      </c>
      <c r="E44" s="102">
        <f>'Fresh Food Co.'!E44+'Retail Roll Up'!E44+'Catering Roll Up'!E44+'G&amp;A'!E44</f>
        <v>0</v>
      </c>
      <c r="F44" s="103">
        <f t="shared" si="11"/>
        <v>0</v>
      </c>
      <c r="G44" s="102">
        <f>'Fresh Food Co.'!G44+'Retail Roll Up'!G44+'Catering Roll Up'!G44+'G&amp;A'!G44</f>
        <v>0</v>
      </c>
      <c r="H44" s="103">
        <f t="shared" si="12"/>
        <v>0</v>
      </c>
      <c r="I44" s="102">
        <f>'Fresh Food Co.'!I44+'Retail Roll Up'!I44+'Catering Roll Up'!I44+'G&amp;A'!I44</f>
        <v>0</v>
      </c>
      <c r="J44" s="103">
        <f t="shared" si="13"/>
        <v>0</v>
      </c>
      <c r="K44" s="102">
        <f>'Fresh Food Co.'!K44+'Retail Roll Up'!K44+'Catering Roll Up'!K44+'G&amp;A'!K44</f>
        <v>0</v>
      </c>
      <c r="L44" s="103">
        <f t="shared" si="14"/>
        <v>0</v>
      </c>
      <c r="M44" s="102">
        <f>'Fresh Food Co.'!M44+'Retail Roll Up'!M44+'Catering Roll Up'!M44+'G&amp;A'!M44</f>
        <v>0</v>
      </c>
      <c r="N44" s="103">
        <f t="shared" si="15"/>
        <v>0</v>
      </c>
      <c r="O44" s="102">
        <f>'Fresh Food Co.'!O44+'Retail Roll Up'!O44+'Catering Roll Up'!O44+'G&amp;A'!O44</f>
        <v>0</v>
      </c>
      <c r="P44" s="103">
        <f t="shared" si="16"/>
        <v>0</v>
      </c>
      <c r="Q44" s="102">
        <f>'Fresh Food Co.'!Q44+'Retail Roll Up'!Q44+'Catering Roll Up'!Q44+'G&amp;A'!Q44</f>
        <v>0</v>
      </c>
      <c r="R44" s="103">
        <f t="shared" si="17"/>
        <v>0</v>
      </c>
      <c r="S44" s="102">
        <f>'Fresh Food Co.'!S44+'Retail Roll Up'!S44+'Catering Roll Up'!S44+'G&amp;A'!S44</f>
        <v>0</v>
      </c>
      <c r="T44" s="103">
        <f t="shared" si="18"/>
        <v>0</v>
      </c>
      <c r="U44" s="102">
        <f>'Fresh Food Co.'!U44+'Retail Roll Up'!U44+'Catering Roll Up'!U44+'G&amp;A'!U44</f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02">
        <f>'Fresh Food Co.'!C45+'Retail Roll Up'!C45+'Catering Roll Up'!C45+'G&amp;A'!C45</f>
        <v>595394.37699999998</v>
      </c>
      <c r="D45" s="103">
        <f t="shared" si="10"/>
        <v>2.6429938778938743E-2</v>
      </c>
      <c r="E45" s="102">
        <f>'Fresh Food Co.'!E45+'Retail Roll Up'!E45+'Catering Roll Up'!E45+'G&amp;A'!E45</f>
        <v>608245.54690826382</v>
      </c>
      <c r="F45" s="103">
        <f t="shared" si="11"/>
        <v>2.5296148510537891E-2</v>
      </c>
      <c r="G45" s="102">
        <f>'Fresh Food Co.'!G45+'Retail Roll Up'!G45+'Catering Roll Up'!G45+'G&amp;A'!G45</f>
        <v>635162.96336112462</v>
      </c>
      <c r="H45" s="103">
        <f t="shared" si="12"/>
        <v>2.5166975089835422E-2</v>
      </c>
      <c r="I45" s="102">
        <f>'Fresh Food Co.'!I45+'Retail Roll Up'!I45+'Catering Roll Up'!I45+'G&amp;A'!I45</f>
        <v>653511.77802758093</v>
      </c>
      <c r="J45" s="103">
        <f t="shared" si="13"/>
        <v>2.463571445787853E-2</v>
      </c>
      <c r="K45" s="102">
        <f>'Fresh Food Co.'!K45+'Retail Roll Up'!K45+'Catering Roll Up'!K45+'G&amp;A'!K45</f>
        <v>669423.47206531069</v>
      </c>
      <c r="L45" s="103">
        <f t="shared" si="14"/>
        <v>2.4867094071214832E-2</v>
      </c>
      <c r="M45" s="102">
        <f>'Fresh Food Co.'!M45+'Retail Roll Up'!M45+'Catering Roll Up'!M45+'G&amp;A'!M45</f>
        <v>685727.77653372462</v>
      </c>
      <c r="N45" s="103">
        <f t="shared" si="15"/>
        <v>2.5039968047995059E-2</v>
      </c>
      <c r="O45" s="102">
        <f>'Fresh Food Co.'!O45+'Retail Roll Up'!O45+'Catering Roll Up'!O45+'G&amp;A'!O45</f>
        <v>702434.40305518452</v>
      </c>
      <c r="P45" s="103">
        <f t="shared" si="16"/>
        <v>2.5244261886211272E-2</v>
      </c>
      <c r="Q45" s="102">
        <f>'Fresh Food Co.'!Q45+'Retail Roll Up'!Q45+'Catering Roll Up'!Q45+'G&amp;A'!Q45</f>
        <v>719553.30396984331</v>
      </c>
      <c r="R45" s="103">
        <f t="shared" si="17"/>
        <v>2.5448782963427823E-2</v>
      </c>
      <c r="S45" s="102">
        <f>'Fresh Food Co.'!S45+'Retail Roll Up'!S45+'Catering Roll Up'!S45+'G&amp;A'!S45</f>
        <v>737094.678312134</v>
      </c>
      <c r="T45" s="103">
        <f t="shared" si="18"/>
        <v>2.565443959321272E-2</v>
      </c>
      <c r="U45" s="102">
        <f>'Fresh Food Co.'!U45+'Retail Roll Up'!U45+'Catering Roll Up'!U45+'G&amp;A'!U45</f>
        <v>755068.97793584294</v>
      </c>
      <c r="V45" s="103">
        <f t="shared" si="19"/>
        <v>2.586122555139268E-2</v>
      </c>
    </row>
    <row r="46" spans="1:22" ht="12.75" customHeight="1" x14ac:dyDescent="0.3">
      <c r="A46" s="26" t="s">
        <v>5</v>
      </c>
      <c r="B46" s="69"/>
      <c r="C46" s="105">
        <f>SUM(C36:C45)</f>
        <v>7511460.8050000006</v>
      </c>
      <c r="D46" s="106">
        <f t="shared" si="10"/>
        <v>0.33343856926708587</v>
      </c>
      <c r="E46" s="105">
        <f>SUM(E36:E45)</f>
        <v>7662518.4237537151</v>
      </c>
      <c r="F46" s="106">
        <f t="shared" si="11"/>
        <v>0.31867426732059684</v>
      </c>
      <c r="G46" s="105">
        <f>SUM(G36:G45)</f>
        <v>8006093.2018579403</v>
      </c>
      <c r="H46" s="106">
        <f t="shared" si="12"/>
        <v>0.3172243342272808</v>
      </c>
      <c r="I46" s="105">
        <f>SUM(I36:I45)</f>
        <v>8237643.7143600052</v>
      </c>
      <c r="J46" s="106">
        <f t="shared" si="13"/>
        <v>0.31053799667577842</v>
      </c>
      <c r="K46" s="105">
        <f>SUM(K36:K45)</f>
        <v>8438653.1872037966</v>
      </c>
      <c r="L46" s="106">
        <f t="shared" si="14"/>
        <v>0.31347090652967224</v>
      </c>
      <c r="M46" s="105">
        <f>SUM(M36:M45)</f>
        <v>8644621.1002043765</v>
      </c>
      <c r="N46" s="106">
        <f t="shared" si="15"/>
        <v>0.31566613391443354</v>
      </c>
      <c r="O46" s="105">
        <f>SUM(O36:O45)</f>
        <v>8855670.0784323849</v>
      </c>
      <c r="P46" s="106">
        <f t="shared" si="16"/>
        <v>0.31825726881470717</v>
      </c>
      <c r="Q46" s="105">
        <f>SUM(Q36:Q45)</f>
        <v>9071925.7858665474</v>
      </c>
      <c r="R46" s="106">
        <f t="shared" si="17"/>
        <v>0.32085110180317922</v>
      </c>
      <c r="S46" s="105">
        <f>SUM(S36:S45)</f>
        <v>9293517.0008320343</v>
      </c>
      <c r="T46" s="106">
        <f t="shared" si="18"/>
        <v>0.32345908540853457</v>
      </c>
      <c r="U46" s="105">
        <f>SUM(U36:U45)</f>
        <v>9520575.6933140326</v>
      </c>
      <c r="V46" s="106">
        <f t="shared" si="19"/>
        <v>0.32608114301952074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2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2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2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2" ht="12.75" customHeight="1" x14ac:dyDescent="0.3">
      <c r="A52" s="38" t="s">
        <v>229</v>
      </c>
      <c r="B52" s="50"/>
      <c r="C52" s="102">
        <f>'Fresh Food Co.'!C52+'Retail Roll Up'!C52+'Catering Roll Up'!C52+'G&amp;A'!C52</f>
        <v>376686.92037096259</v>
      </c>
      <c r="D52" s="103">
        <f t="shared" ref="D52:D85" si="20">IFERROR(C52/C$28,0)</f>
        <v>1.6721374317298119E-2</v>
      </c>
      <c r="E52" s="102">
        <f>'Fresh Food Co.'!E52+'Retail Roll Up'!E52+'Catering Roll Up'!E52+'G&amp;A'!E52</f>
        <v>1480719.0632038049</v>
      </c>
      <c r="F52" s="103">
        <f t="shared" ref="F52:F85" si="21">IFERROR(E52/E$28,0)</f>
        <v>6.1581197783659593E-2</v>
      </c>
      <c r="G52" s="102">
        <f>'Fresh Food Co.'!G52+'Retail Roll Up'!G52+'Catering Roll Up'!G52+'G&amp;A'!G52</f>
        <v>2276463.7440548688</v>
      </c>
      <c r="H52" s="103">
        <f t="shared" ref="H52:H85" si="22">IFERROR(G52/G$28,0)</f>
        <v>9.0200011090648111E-2</v>
      </c>
      <c r="I52" s="102">
        <f>'Fresh Food Co.'!I52+'Retail Roll Up'!I52+'Catering Roll Up'!I52+'G&amp;A'!I52</f>
        <v>2283606.6011977261</v>
      </c>
      <c r="J52" s="103">
        <f t="shared" ref="J52:J85" si="23">IFERROR(I52/I$28,0)</f>
        <v>8.6086099826741508E-2</v>
      </c>
      <c r="K52" s="102">
        <f>'Fresh Food Co.'!K52+'Retail Roll Up'!K52+'Catering Roll Up'!K52+'G&amp;A'!K52</f>
        <v>2362178.0297691547</v>
      </c>
      <c r="L52" s="103">
        <f t="shared" ref="L52:L85" si="24">IFERROR(K52/K$28,0)</f>
        <v>8.7747899095918763E-2</v>
      </c>
      <c r="M52" s="102">
        <f>'Fresh Food Co.'!M52+'Retail Roll Up'!M52+'Catering Roll Up'!M52+'G&amp;A'!M52</f>
        <v>2362178.0297691547</v>
      </c>
      <c r="N52" s="103">
        <f t="shared" ref="N52:N85" si="25">IFERROR(M52/M$28,0)</f>
        <v>8.6257060619720383E-2</v>
      </c>
      <c r="O52" s="102">
        <f>'Fresh Food Co.'!O52+'Retail Roll Up'!O52+'Catering Roll Up'!O52+'G&amp;A'!O52</f>
        <v>2362178.0297691547</v>
      </c>
      <c r="P52" s="103">
        <f t="shared" ref="P52:P85" si="26">IFERROR(O52/O$28,0)</f>
        <v>8.4892540208715186E-2</v>
      </c>
      <c r="Q52" s="102">
        <f>'Fresh Food Co.'!Q52+'Retail Roll Up'!Q52+'Catering Roll Up'!Q52+'G&amp;A'!Q52</f>
        <v>2362178.0297691547</v>
      </c>
      <c r="R52" s="103">
        <f t="shared" ref="R52:R85" si="27">IFERROR(Q52/Q$28,0)</f>
        <v>8.3544270686987471E-2</v>
      </c>
      <c r="S52" s="102">
        <f>'Fresh Food Co.'!S52+'Retail Roll Up'!S52+'Catering Roll Up'!S52+'G&amp;A'!S52</f>
        <v>2362178.0297691547</v>
      </c>
      <c r="T52" s="103">
        <f t="shared" ref="T52:T85" si="28">IFERROR(S52/S$28,0)</f>
        <v>8.2215155469437362E-2</v>
      </c>
      <c r="U52" s="102">
        <f>'Fresh Food Co.'!U52+'Retail Roll Up'!U52+'Catering Roll Up'!U52+'G&amp;A'!U52</f>
        <v>1771633.5223268659</v>
      </c>
      <c r="V52" s="103">
        <f t="shared" ref="V52:V105" si="29">IFERROR(U52/U$28,0)</f>
        <v>6.0678713407818392E-2</v>
      </c>
    </row>
    <row r="53" spans="1:22" ht="12.75" customHeight="1" x14ac:dyDescent="0.3">
      <c r="A53" s="38" t="s">
        <v>97</v>
      </c>
      <c r="B53" s="50"/>
      <c r="C53" s="102">
        <f>'Fresh Food Co.'!C53+'Retail Roll Up'!C53+'Catering Roll Up'!C53+'G&amp;A'!C53</f>
        <v>0</v>
      </c>
      <c r="D53" s="103">
        <f t="shared" ref="D53" si="30">IFERROR(C53/C$28,0)</f>
        <v>0</v>
      </c>
      <c r="E53" s="102">
        <f>'Fresh Food Co.'!E53+'Retail Roll Up'!E53+'Catering Roll Up'!E53+'G&amp;A'!E53</f>
        <v>0</v>
      </c>
      <c r="F53" s="103">
        <f t="shared" ref="F53" si="31">IFERROR(E53/E$28,0)</f>
        <v>0</v>
      </c>
      <c r="G53" s="102">
        <f>'Fresh Food Co.'!G53+'Retail Roll Up'!G53+'Catering Roll Up'!G53+'G&amp;A'!G53</f>
        <v>0</v>
      </c>
      <c r="H53" s="103">
        <f t="shared" ref="H53" si="32">IFERROR(G53/G$28,0)</f>
        <v>0</v>
      </c>
      <c r="I53" s="102">
        <f>'Fresh Food Co.'!I53+'Retail Roll Up'!I53+'Catering Roll Up'!I53+'G&amp;A'!I53</f>
        <v>0</v>
      </c>
      <c r="J53" s="103">
        <f t="shared" ref="J53" si="33">IFERROR(I53/I$28,0)</f>
        <v>0</v>
      </c>
      <c r="K53" s="102">
        <f>'Fresh Food Co.'!K53+'Retail Roll Up'!K53+'Catering Roll Up'!K53+'G&amp;A'!K53</f>
        <v>0</v>
      </c>
      <c r="L53" s="103">
        <f t="shared" ref="L53" si="34">IFERROR(K53/K$28,0)</f>
        <v>0</v>
      </c>
      <c r="M53" s="102">
        <f>'Fresh Food Co.'!M53+'Retail Roll Up'!M53+'Catering Roll Up'!M53+'G&amp;A'!M53</f>
        <v>0</v>
      </c>
      <c r="N53" s="103">
        <f t="shared" ref="N53" si="35">IFERROR(M53/M$28,0)</f>
        <v>0</v>
      </c>
      <c r="O53" s="102">
        <f>'Fresh Food Co.'!O53+'Retail Roll Up'!O53+'Catering Roll Up'!O53+'G&amp;A'!O53</f>
        <v>0</v>
      </c>
      <c r="P53" s="103">
        <f t="shared" ref="P53" si="36">IFERROR(O53/O$28,0)</f>
        <v>0</v>
      </c>
      <c r="Q53" s="102">
        <f>'Fresh Food Co.'!Q53+'Retail Roll Up'!Q53+'Catering Roll Up'!Q53+'G&amp;A'!Q53</f>
        <v>0</v>
      </c>
      <c r="R53" s="103">
        <f t="shared" ref="R53" si="37">IFERROR(Q53/Q$28,0)</f>
        <v>0</v>
      </c>
      <c r="S53" s="102">
        <f>'Fresh Food Co.'!S53+'Retail Roll Up'!S53+'Catering Roll Up'!S53+'G&amp;A'!S53</f>
        <v>0</v>
      </c>
      <c r="T53" s="103">
        <f t="shared" ref="T53" si="38">IFERROR(S53/S$28,0)</f>
        <v>0</v>
      </c>
      <c r="U53" s="102">
        <f>'Fresh Food Co.'!U53+'Retail Roll Up'!U53+'Catering Roll Up'!U53+'G&amp;A'!U53</f>
        <v>0</v>
      </c>
      <c r="V53" s="103">
        <f t="shared" ref="V53" si="39">IFERROR(U53/U$28,0)</f>
        <v>0</v>
      </c>
    </row>
    <row r="54" spans="1:22" ht="12.75" customHeight="1" x14ac:dyDescent="0.3">
      <c r="A54" s="38" t="s">
        <v>30</v>
      </c>
      <c r="B54" s="50"/>
      <c r="C54" s="102">
        <f>'Fresh Food Co.'!C54+'Retail Roll Up'!C54+'Catering Roll Up'!C54+'G&amp;A'!C54</f>
        <v>15538.089266000003</v>
      </c>
      <c r="D54" s="103">
        <f t="shared" si="20"/>
        <v>6.8974576164340445E-4</v>
      </c>
      <c r="E54" s="102">
        <f>'Fresh Food Co.'!E54+'Retail Roll Up'!E54+'Catering Roll Up'!E54+'G&amp;A'!E54</f>
        <v>16593.742480000001</v>
      </c>
      <c r="F54" s="103">
        <f t="shared" si="21"/>
        <v>6.9011236704213735E-4</v>
      </c>
      <c r="G54" s="102">
        <f>'Fresh Food Co.'!G54+'Retail Roll Up'!G54+'Catering Roll Up'!G54+'G&amp;A'!G54</f>
        <v>17424.064943599999</v>
      </c>
      <c r="H54" s="103">
        <f t="shared" si="22"/>
        <v>6.9039133843504426E-4</v>
      </c>
      <c r="I54" s="102">
        <f>'Fresh Food Co.'!I54+'Retail Roll Up'!I54+'Catering Roll Up'!I54+'G&amp;A'!I54</f>
        <v>18321.552112472</v>
      </c>
      <c r="J54" s="103">
        <f t="shared" si="23"/>
        <v>6.9067542689177342E-4</v>
      </c>
      <c r="K54" s="102">
        <f>'Fresh Food Co.'!K54+'Retail Roll Up'!K54+'Catering Roll Up'!K54+'G&amp;A'!K54</f>
        <v>18614.015405621438</v>
      </c>
      <c r="L54" s="103">
        <f t="shared" si="24"/>
        <v>6.914553962479985E-4</v>
      </c>
      <c r="M54" s="102">
        <f>'Fresh Food Co.'!M54+'Retail Roll Up'!M54+'Catering Roll Up'!M54+'G&amp;A'!M54</f>
        <v>18912.384593142873</v>
      </c>
      <c r="N54" s="103">
        <f t="shared" si="25"/>
        <v>6.9060277580924455E-4</v>
      </c>
      <c r="O54" s="102">
        <f>'Fresh Food Co.'!O54+'Retail Roll Up'!O54+'Catering Roll Up'!O54+'G&amp;A'!O54</f>
        <v>19215.362374988817</v>
      </c>
      <c r="P54" s="103">
        <f t="shared" si="26"/>
        <v>6.9056646132772015E-4</v>
      </c>
      <c r="Q54" s="102">
        <f>'Fresh Food Co.'!Q54+'Retail Roll Up'!Q54+'Catering Roll Up'!Q54+'G&amp;A'!Q54</f>
        <v>19524.453624604914</v>
      </c>
      <c r="R54" s="103">
        <f t="shared" si="27"/>
        <v>6.9053061118722373E-4</v>
      </c>
      <c r="S54" s="102">
        <f>'Fresh Food Co.'!S54+'Retail Roll Up'!S54+'Catering Roll Up'!S54+'G&amp;A'!S54</f>
        <v>19839.065437604895</v>
      </c>
      <c r="T54" s="103">
        <f t="shared" si="28"/>
        <v>6.9049488597623828E-4</v>
      </c>
      <c r="U54" s="102">
        <f>'Fresh Food Co.'!U54+'Retail Roll Up'!U54+'Catering Roll Up'!U54+'G&amp;A'!U54</f>
        <v>20159.307181591474</v>
      </c>
      <c r="V54" s="103">
        <f t="shared" si="29"/>
        <v>6.9045928943891168E-4</v>
      </c>
    </row>
    <row r="55" spans="1:22" ht="12.75" customHeight="1" x14ac:dyDescent="0.3">
      <c r="A55" s="38" t="s">
        <v>153</v>
      </c>
      <c r="B55" s="50"/>
      <c r="C55" s="102">
        <f>'Fresh Food Co.'!C55+'Retail Roll Up'!C55+'Catering Roll Up'!C55+'G&amp;A'!C55</f>
        <v>1008969.2695999999</v>
      </c>
      <c r="D55" s="103">
        <f t="shared" si="20"/>
        <v>4.4788793874280301E-2</v>
      </c>
      <c r="E55" s="102">
        <f>'Fresh Food Co.'!E55+'Retail Roll Up'!E55+'Catering Roll Up'!E55+'G&amp;A'!E55</f>
        <v>1070892.2000000002</v>
      </c>
      <c r="F55" s="103">
        <f t="shared" si="21"/>
        <v>4.4537026646020487E-2</v>
      </c>
      <c r="G55" s="102">
        <f>'Fresh Food Co.'!G55+'Retail Roll Up'!G55+'Catering Roll Up'!G55+'G&amp;A'!G55</f>
        <v>1075198.7439999999</v>
      </c>
      <c r="H55" s="103">
        <f t="shared" si="22"/>
        <v>4.2602452548048737E-2</v>
      </c>
      <c r="I55" s="102">
        <f>'Fresh Food Co.'!I55+'Retail Roll Up'!I55+'Catering Roll Up'!I55+'G&amp;A'!I55</f>
        <v>1090102.96988</v>
      </c>
      <c r="J55" s="103">
        <f t="shared" si="23"/>
        <v>4.1094080318955818E-2</v>
      </c>
      <c r="K55" s="102">
        <f>'Fresh Food Co.'!K55+'Retail Roll Up'!K55+'Catering Roll Up'!K55+'G&amp;A'!K55</f>
        <v>1105239.2827876001</v>
      </c>
      <c r="L55" s="103">
        <f t="shared" si="24"/>
        <v>4.1056357243475686E-2</v>
      </c>
      <c r="M55" s="102">
        <f>'Fresh Food Co.'!M55+'Retail Roll Up'!M55+'Catering Roll Up'!M55+'G&amp;A'!M55</f>
        <v>1120611.664488452</v>
      </c>
      <c r="N55" s="103">
        <f t="shared" si="25"/>
        <v>4.0920145330617774E-2</v>
      </c>
      <c r="O55" s="102">
        <f>'Fresh Food Co.'!O55+'Retail Roll Up'!O55+'Catering Roll Up'!O55+'G&amp;A'!O55</f>
        <v>1136224.1697837724</v>
      </c>
      <c r="P55" s="103">
        <f t="shared" si="26"/>
        <v>4.0833906167906088E-2</v>
      </c>
      <c r="Q55" s="102">
        <f>'Fresh Food Co.'!Q55+'Retail Roll Up'!Q55+'Catering Roll Up'!Q55+'G&amp;A'!Q55</f>
        <v>1152080.9279050541</v>
      </c>
      <c r="R55" s="103">
        <f t="shared" si="27"/>
        <v>4.0746192573648476E-2</v>
      </c>
      <c r="S55" s="102">
        <f>'Fresh Food Co.'!S55+'Retail Roll Up'!S55+'Catering Roll Up'!S55+'G&amp;A'!S55</f>
        <v>1168186.1439360178</v>
      </c>
      <c r="T55" s="103">
        <f t="shared" si="28"/>
        <v>4.0658495774058168E-2</v>
      </c>
      <c r="U55" s="102">
        <f>'Fresh Food Co.'!U55+'Retail Roll Up'!U55+'Catering Roll Up'!U55+'G&amp;A'!U55</f>
        <v>1141087.9771905616</v>
      </c>
      <c r="V55" s="103">
        <f t="shared" si="29"/>
        <v>3.9082434074804426E-2</v>
      </c>
    </row>
    <row r="56" spans="1:22" ht="12.75" customHeight="1" x14ac:dyDescent="0.3">
      <c r="A56" s="38" t="s">
        <v>88</v>
      </c>
      <c r="B56" s="50"/>
      <c r="C56" s="102">
        <f>'Fresh Food Co.'!C56+'Retail Roll Up'!C56+'Catering Roll Up'!C56+'G&amp;A'!C56</f>
        <v>11320.607893800001</v>
      </c>
      <c r="D56" s="103">
        <f t="shared" si="20"/>
        <v>5.0252905491162325E-4</v>
      </c>
      <c r="E56" s="102">
        <f>'Fresh Food Co.'!E56+'Retail Roll Up'!E56+'Catering Roll Up'!E56+'G&amp;A'!E56</f>
        <v>12089.726664000003</v>
      </c>
      <c r="F56" s="103">
        <f t="shared" si="21"/>
        <v>5.0279615313070019E-4</v>
      </c>
      <c r="G56" s="102">
        <f>'Fresh Food Co.'!G56+'Retail Roll Up'!G56+'Catering Roll Up'!G56+'G&amp;A'!G56</f>
        <v>12694.67588748</v>
      </c>
      <c r="H56" s="103">
        <f t="shared" si="22"/>
        <v>5.0299940371696086E-4</v>
      </c>
      <c r="I56" s="102">
        <f>'Fresh Food Co.'!I56+'Retail Roll Up'!I56+'Catering Roll Up'!I56+'G&amp;A'!I56</f>
        <v>13348.559396229601</v>
      </c>
      <c r="J56" s="103">
        <f t="shared" si="23"/>
        <v>5.0320638244972062E-4</v>
      </c>
      <c r="K56" s="102">
        <f>'Fresh Food Co.'!K56+'Retail Roll Up'!K56+'Catering Roll Up'!K56+'G&amp;A'!K56</f>
        <v>13561.639795524192</v>
      </c>
      <c r="L56" s="103">
        <f t="shared" si="24"/>
        <v>5.0377464583782757E-4</v>
      </c>
      <c r="M56" s="102">
        <f>'Fresh Food Co.'!M56+'Retail Roll Up'!M56+'Catering Roll Up'!M56+'G&amp;A'!M56</f>
        <v>13779.023060718375</v>
      </c>
      <c r="N56" s="103">
        <f t="shared" si="25"/>
        <v>5.0315345094673514E-4</v>
      </c>
      <c r="O56" s="102">
        <f>'Fresh Food Co.'!O56+'Retail Roll Up'!O56+'Catering Roll Up'!O56+'G&amp;A'!O56</f>
        <v>13999.76401606328</v>
      </c>
      <c r="P56" s="103">
        <f t="shared" si="26"/>
        <v>5.0312699325305316E-4</v>
      </c>
      <c r="Q56" s="102">
        <f>'Fresh Food Co.'!Q56+'Retail Roll Up'!Q56+'Catering Roll Up'!Q56+'G&amp;A'!Q56</f>
        <v>14224.959069355007</v>
      </c>
      <c r="R56" s="103">
        <f t="shared" si="27"/>
        <v>5.0310087386497726E-4</v>
      </c>
      <c r="S56" s="102">
        <f>'Fresh Food Co.'!S56+'Retail Roll Up'!S56+'Catering Roll Up'!S56+'G&amp;A'!S56</f>
        <v>14454.176247397858</v>
      </c>
      <c r="T56" s="103">
        <f t="shared" si="28"/>
        <v>5.0307484549697381E-4</v>
      </c>
      <c r="U56" s="102">
        <f>'Fresh Food Co.'!U56+'Retail Roll Up'!U56+'Catering Roll Up'!U56+'G&amp;A'!U56</f>
        <v>14687.495232302364</v>
      </c>
      <c r="V56" s="103">
        <f t="shared" si="29"/>
        <v>5.030489108769215E-4</v>
      </c>
    </row>
    <row r="57" spans="1:22" ht="12.75" customHeight="1" x14ac:dyDescent="0.3">
      <c r="A57" s="38" t="s">
        <v>14</v>
      </c>
      <c r="B57" s="50"/>
      <c r="C57" s="102">
        <f>'Fresh Food Co.'!C57+'Retail Roll Up'!C57+'Catering Roll Up'!C57+'G&amp;A'!C57</f>
        <v>13078</v>
      </c>
      <c r="D57" s="103">
        <f t="shared" ref="D57:D58" si="40">IFERROR(C57/C$28,0)</f>
        <v>5.8054081916692488E-4</v>
      </c>
      <c r="E57" s="102">
        <f>'Fresh Food Co.'!E57+'Retail Roll Up'!E57+'Catering Roll Up'!E57+'G&amp;A'!E57</f>
        <v>13404.949999999999</v>
      </c>
      <c r="F57" s="103">
        <f t="shared" ref="F57:F58" si="41">IFERROR(E57/E$28,0)</f>
        <v>5.5749459687779238E-4</v>
      </c>
      <c r="G57" s="102">
        <f>'Fresh Food Co.'!G57+'Retail Roll Up'!G57+'Catering Roll Up'!G57+'G&amp;A'!G57</f>
        <v>13740.073749999998</v>
      </c>
      <c r="H57" s="103">
        <f t="shared" ref="H57:H58" si="42">IFERROR(G57/G$28,0)</f>
        <v>5.4442106002038353E-4</v>
      </c>
      <c r="I57" s="102">
        <f>'Fresh Food Co.'!I57+'Retail Roll Up'!I57+'Catering Roll Up'!I57+'G&amp;A'!I57</f>
        <v>14083.575593749996</v>
      </c>
      <c r="J57" s="103">
        <f t="shared" ref="J57:J58" si="43">IFERROR(I57/I$28,0)</f>
        <v>5.3091460405007239E-4</v>
      </c>
      <c r="K57" s="102">
        <f>'Fresh Food Co.'!K57+'Retail Roll Up'!K57+'Catering Roll Up'!K57+'G&amp;A'!K57</f>
        <v>14435.664983593744</v>
      </c>
      <c r="L57" s="103">
        <f t="shared" ref="L57:L58" si="44">IFERROR(K57/K$28,0)</f>
        <v>5.3624208607454564E-4</v>
      </c>
      <c r="M57" s="102">
        <f>'Fresh Food Co.'!M57+'Retail Roll Up'!M57+'Catering Roll Up'!M57+'G&amp;A'!M57</f>
        <v>14796.556608183586</v>
      </c>
      <c r="N57" s="103">
        <f t="shared" ref="N57:N58" si="45">IFERROR(M57/M$28,0)</f>
        <v>5.4030960589365219E-4</v>
      </c>
      <c r="O57" s="102">
        <f>'Fresh Food Co.'!O57+'Retail Roll Up'!O57+'Catering Roll Up'!O57+'G&amp;A'!O57</f>
        <v>15166.470523388174</v>
      </c>
      <c r="P57" s="103">
        <f t="shared" ref="P57:P58" si="46">IFERROR(O57/O$28,0)</f>
        <v>5.4505638123170932E-4</v>
      </c>
      <c r="Q57" s="102">
        <f>'Fresh Food Co.'!Q57+'Retail Roll Up'!Q57+'Catering Roll Up'!Q57+'G&amp;A'!Q57</f>
        <v>15545.632286472877</v>
      </c>
      <c r="R57" s="103">
        <f t="shared" ref="R57:R58" si="47">IFERROR(Q57/Q$28,0)</f>
        <v>5.4980974988933537E-4</v>
      </c>
      <c r="S57" s="102">
        <f>'Fresh Food Co.'!S57+'Retail Roll Up'!S57+'Catering Roll Up'!S57+'G&amp;A'!S57</f>
        <v>15934.273093634698</v>
      </c>
      <c r="T57" s="103">
        <f t="shared" ref="T57:T58" si="48">IFERROR(S57/S$28,0)</f>
        <v>5.5458933373183294E-4</v>
      </c>
      <c r="U57" s="102">
        <f>'Fresh Food Co.'!U57+'Retail Roll Up'!U57+'Catering Roll Up'!U57+'G&amp;A'!U57</f>
        <v>16332.629920975563</v>
      </c>
      <c r="V57" s="103">
        <f t="shared" ref="V57:V58" si="49">IFERROR(U57/U$28,0)</f>
        <v>5.5939502029132891E-4</v>
      </c>
    </row>
    <row r="58" spans="1:22" ht="12.75" customHeight="1" x14ac:dyDescent="0.3">
      <c r="A58" s="38" t="s">
        <v>31</v>
      </c>
      <c r="B58" s="50"/>
      <c r="C58" s="102">
        <f>'Fresh Food Co.'!C58+'Retail Roll Up'!C58+'Catering Roll Up'!C58+'G&amp;A'!C58</f>
        <v>12252</v>
      </c>
      <c r="D58" s="103">
        <f t="shared" si="40"/>
        <v>5.438741486797036E-4</v>
      </c>
      <c r="E58" s="102">
        <f>'Fresh Food Co.'!E58+'Retail Roll Up'!E58+'Catering Roll Up'!E58+'G&amp;A'!E58</f>
        <v>13989</v>
      </c>
      <c r="F58" s="103">
        <f t="shared" si="41"/>
        <v>5.8178448377080392E-4</v>
      </c>
      <c r="G58" s="102">
        <f>'Fresh Food Co.'!G58+'Retail Roll Up'!G58+'Catering Roll Up'!G58+'G&amp;A'!G58</f>
        <v>14338.724999999999</v>
      </c>
      <c r="H58" s="103">
        <f t="shared" si="42"/>
        <v>5.6814133649324666E-4</v>
      </c>
      <c r="I58" s="102">
        <f>'Fresh Food Co.'!I58+'Retail Roll Up'!I58+'Catering Roll Up'!I58+'G&amp;A'!I58</f>
        <v>14697.193124999998</v>
      </c>
      <c r="J58" s="103">
        <f t="shared" si="43"/>
        <v>5.5404640793561063E-4</v>
      </c>
      <c r="K58" s="102">
        <f>'Fresh Food Co.'!K58+'Retail Roll Up'!K58+'Catering Roll Up'!K58+'G&amp;A'!K58</f>
        <v>15064.622953124997</v>
      </c>
      <c r="L58" s="103">
        <f t="shared" si="44"/>
        <v>5.5960600689273891E-4</v>
      </c>
      <c r="M58" s="102">
        <f>'Fresh Food Co.'!M58+'Retail Roll Up'!M58+'Catering Roll Up'!M58+'G&amp;A'!M58</f>
        <v>15441.238526953121</v>
      </c>
      <c r="N58" s="103">
        <f t="shared" si="45"/>
        <v>5.6385074743630541E-4</v>
      </c>
      <c r="O58" s="102">
        <f>'Fresh Food Co.'!O58+'Retail Roll Up'!O58+'Catering Roll Up'!O58+'G&amp;A'!O58</f>
        <v>15827.269490126948</v>
      </c>
      <c r="P58" s="103">
        <f t="shared" si="46"/>
        <v>5.6880433847574094E-4</v>
      </c>
      <c r="Q58" s="102">
        <f>'Fresh Food Co.'!Q58+'Retail Roll Up'!Q58+'Catering Roll Up'!Q58+'G&amp;A'!Q58</f>
        <v>16222.951227380121</v>
      </c>
      <c r="R58" s="103">
        <f t="shared" si="47"/>
        <v>5.7376481010387324E-4</v>
      </c>
      <c r="S58" s="102">
        <f>'Fresh Food Co.'!S58+'Retail Roll Up'!S58+'Catering Roll Up'!S58+'G&amp;A'!S58</f>
        <v>16628.525008064622</v>
      </c>
      <c r="T58" s="103">
        <f t="shared" si="48"/>
        <v>5.7875263910530164E-4</v>
      </c>
      <c r="U58" s="102">
        <f>'Fresh Food Co.'!U58+'Retail Roll Up'!U58+'Catering Roll Up'!U58+'G&amp;A'!U58</f>
        <v>17044.238133266237</v>
      </c>
      <c r="V58" s="103">
        <f t="shared" si="49"/>
        <v>5.8376770811195894E-4</v>
      </c>
    </row>
    <row r="59" spans="1:22" ht="12.75" customHeight="1" x14ac:dyDescent="0.3">
      <c r="A59" s="38" t="s">
        <v>141</v>
      </c>
      <c r="B59" s="50"/>
      <c r="C59" s="102">
        <f>'Fresh Food Co.'!C59+'Retail Roll Up'!C59+'Catering Roll Up'!C59+'G&amp;A'!C59</f>
        <v>1764338.4572156002</v>
      </c>
      <c r="D59" s="103">
        <f t="shared" si="20"/>
        <v>7.832011723808327E-2</v>
      </c>
      <c r="E59" s="102">
        <f>'Fresh Food Co.'!E59+'Retail Roll Up'!E59+'Catering Roll Up'!E59+'G&amp;A'!E59</f>
        <v>1809297.3600000003</v>
      </c>
      <c r="F59" s="103">
        <f t="shared" si="21"/>
        <v>7.5246345741330947E-2</v>
      </c>
      <c r="G59" s="102">
        <f>'Fresh Food Co.'!G59+'Retail Roll Up'!G59+'Catering Roll Up'!G59+'G&amp;A'!G59</f>
        <v>1929438.7936</v>
      </c>
      <c r="H59" s="103">
        <f t="shared" si="22"/>
        <v>7.6449889015782188E-2</v>
      </c>
      <c r="I59" s="102">
        <f>'Fresh Food Co.'!I59+'Retail Roll Up'!I59+'Catering Roll Up'!I59+'G&amp;A'!I59</f>
        <v>2068671.4999980002</v>
      </c>
      <c r="J59" s="103">
        <f t="shared" si="23"/>
        <v>7.7983598910670485E-2</v>
      </c>
      <c r="K59" s="102">
        <f>'Fresh Food Co.'!K59+'Retail Roll Up'!K59+'Catering Roll Up'!K59+'G&amp;A'!K59</f>
        <v>2103976.6613492202</v>
      </c>
      <c r="L59" s="103">
        <f t="shared" si="24"/>
        <v>7.8156485012385576E-2</v>
      </c>
      <c r="M59" s="102">
        <f>'Fresh Food Co.'!M59+'Retail Roll Up'!M59+'Catering Roll Up'!M59+'G&amp;A'!M59</f>
        <v>2140041.0012409771</v>
      </c>
      <c r="N59" s="103">
        <f t="shared" si="25"/>
        <v>7.8145526732703377E-2</v>
      </c>
      <c r="O59" s="102">
        <f>'Fresh Food Co.'!O59+'Retail Roll Up'!O59+'Catering Roll Up'!O59+'G&amp;A'!O59</f>
        <v>2176677.9505372168</v>
      </c>
      <c r="P59" s="103">
        <f t="shared" si="26"/>
        <v>7.8225992329402264E-2</v>
      </c>
      <c r="Q59" s="102">
        <f>'Fresh Food Co.'!Q59+'Retail Roll Up'!Q59+'Catering Roll Up'!Q59+'G&amp;A'!Q59</f>
        <v>2214101.230288296</v>
      </c>
      <c r="R59" s="103">
        <f t="shared" si="27"/>
        <v>7.8307168291491647E-2</v>
      </c>
      <c r="S59" s="102">
        <f>'Fresh Food Co.'!S59+'Retail Roll Up'!S59+'Catering Roll Up'!S59+'G&amp;A'!S59</f>
        <v>2252224.8583232854</v>
      </c>
      <c r="T59" s="103">
        <f t="shared" si="28"/>
        <v>7.8388256323455863E-2</v>
      </c>
      <c r="U59" s="102">
        <f>'Fresh Food Co.'!U59+'Retail Roll Up'!U59+'Catering Roll Up'!U59+'G&amp;A'!U59</f>
        <v>2291063.1559991981</v>
      </c>
      <c r="V59" s="103">
        <f t="shared" si="29"/>
        <v>7.8469256135715815E-2</v>
      </c>
    </row>
    <row r="60" spans="1:22" ht="12.75" customHeight="1" x14ac:dyDescent="0.3">
      <c r="A60" s="38" t="s">
        <v>149</v>
      </c>
      <c r="B60" s="50"/>
      <c r="C60" s="102">
        <f>'Fresh Food Co.'!C60+'Retail Roll Up'!C60+'Catering Roll Up'!C60+'G&amp;A'!C60</f>
        <v>150000</v>
      </c>
      <c r="D60" s="103">
        <f t="shared" ref="D60:D62" si="50">IFERROR(C60/C$28,0)</f>
        <v>6.6585963354518071E-3</v>
      </c>
      <c r="E60" s="102">
        <f>'Fresh Food Co.'!E60+'Retail Roll Up'!E60+'Catering Roll Up'!E60+'G&amp;A'!E60</f>
        <v>150000</v>
      </c>
      <c r="F60" s="103">
        <f t="shared" ref="F60:F62" si="51">IFERROR(E60/E$28,0)</f>
        <v>6.2383067099592961E-3</v>
      </c>
      <c r="G60" s="102">
        <f>'Fresh Food Co.'!G60+'Retail Roll Up'!G60+'Catering Roll Up'!G60+'G&amp;A'!G60</f>
        <v>150000</v>
      </c>
      <c r="H60" s="103">
        <f t="shared" ref="H60:H62" si="52">IFERROR(G60/G$28,0)</f>
        <v>5.9434294523388236E-3</v>
      </c>
      <c r="I60" s="102">
        <f>'Fresh Food Co.'!I60+'Retail Roll Up'!I60+'Catering Roll Up'!I60+'G&amp;A'!I60</f>
        <v>150000</v>
      </c>
      <c r="J60" s="103">
        <f t="shared" ref="J60:J62" si="53">IFERROR(I60/I$28,0)</f>
        <v>5.6546144888697317E-3</v>
      </c>
      <c r="K60" s="102">
        <f>'Fresh Food Co.'!K60+'Retail Roll Up'!K60+'Catering Roll Up'!K60+'G&amp;A'!K60</f>
        <v>150000</v>
      </c>
      <c r="L60" s="103">
        <f t="shared" ref="L60:L62" si="54">IFERROR(K60/K$28,0)</f>
        <v>5.5720545608808738E-3</v>
      </c>
      <c r="M60" s="102">
        <f>'Fresh Food Co.'!M60+'Retail Roll Up'!M60+'Catering Roll Up'!M60+'G&amp;A'!M60</f>
        <v>150000</v>
      </c>
      <c r="N60" s="103">
        <f t="shared" ref="N60:N62" si="55">IFERROR(M60/M$28,0)</f>
        <v>5.4773852478098304E-3</v>
      </c>
      <c r="O60" s="102">
        <f>'Fresh Food Co.'!O60+'Retail Roll Up'!O60+'Catering Roll Up'!O60+'G&amp;A'!O60</f>
        <v>150000</v>
      </c>
      <c r="P60" s="103">
        <f t="shared" ref="P60:P62" si="56">IFERROR(O60/O$28,0)</f>
        <v>5.3907372225249694E-3</v>
      </c>
      <c r="Q60" s="102">
        <f>'Fresh Food Co.'!Q60+'Retail Roll Up'!Q60+'Catering Roll Up'!Q60+'G&amp;A'!Q60</f>
        <v>150000</v>
      </c>
      <c r="R60" s="103">
        <f t="shared" ref="R60:R62" si="57">IFERROR(Q60/Q$28,0)</f>
        <v>5.3051211403709409E-3</v>
      </c>
      <c r="S60" s="102">
        <f>'Fresh Food Co.'!S60+'Retail Roll Up'!S60+'Catering Roll Up'!S60+'G&amp;A'!S60</f>
        <v>150000</v>
      </c>
      <c r="T60" s="103">
        <f t="shared" ref="T60:T62" si="58">IFERROR(S60/S$28,0)</f>
        <v>5.2207213702774062E-3</v>
      </c>
      <c r="U60" s="102">
        <f>'Fresh Food Co.'!U60+'Retail Roll Up'!U60+'Catering Roll Up'!U60+'G&amp;A'!U60</f>
        <v>150000</v>
      </c>
      <c r="V60" s="103">
        <f t="shared" ref="V60:V62" si="59">IFERROR(U60/U$28,0)</f>
        <v>5.1375224596215772E-3</v>
      </c>
    </row>
    <row r="61" spans="1:22" ht="12.75" customHeight="1" x14ac:dyDescent="0.3">
      <c r="A61" s="38" t="s">
        <v>157</v>
      </c>
      <c r="B61" s="50"/>
      <c r="C61" s="102">
        <f>'Fresh Food Co.'!C61+'Retail Roll Up'!C61+'Catering Roll Up'!C61+'G&amp;A'!C61</f>
        <v>134132.52499999999</v>
      </c>
      <c r="D61" s="103">
        <f t="shared" si="50"/>
        <v>5.954228929532652E-3</v>
      </c>
      <c r="E61" s="102">
        <f>'Fresh Food Co.'!E61+'Retail Roll Up'!E61+'Catering Roll Up'!E61+'G&amp;A'!E61</f>
        <v>160959.03</v>
      </c>
      <c r="F61" s="103">
        <f t="shared" si="51"/>
        <v>6.6940786458502639E-3</v>
      </c>
      <c r="G61" s="102">
        <f>'Fresh Food Co.'!G61+'Retail Roll Up'!G61+'Catering Roll Up'!G61+'G&amp;A'!G61</f>
        <v>177054.93300000002</v>
      </c>
      <c r="H61" s="103">
        <f t="shared" si="52"/>
        <v>7.0154233564938481E-3</v>
      </c>
      <c r="I61" s="102">
        <f>'Fresh Food Co.'!I61+'Retail Roll Up'!I61+'Catering Roll Up'!I61+'G&amp;A'!I61</f>
        <v>181481.30632500001</v>
      </c>
      <c r="J61" s="103">
        <f t="shared" si="53"/>
        <v>6.8413788280290077E-3</v>
      </c>
      <c r="K61" s="102">
        <f>'Fresh Food Co.'!K61+'Retail Roll Up'!K61+'Catering Roll Up'!K61+'G&amp;A'!K61</f>
        <v>186018.338983125</v>
      </c>
      <c r="L61" s="103">
        <f t="shared" si="54"/>
        <v>6.9100288942560402E-3</v>
      </c>
      <c r="M61" s="102">
        <f>'Fresh Food Co.'!M61+'Retail Roll Up'!M61+'Catering Roll Up'!M61+'G&amp;A'!M61</f>
        <v>190668.7974577031</v>
      </c>
      <c r="N61" s="103">
        <f t="shared" si="55"/>
        <v>6.9624430560830891E-3</v>
      </c>
      <c r="O61" s="102">
        <f>'Fresh Food Co.'!O61+'Retail Roll Up'!O61+'Catering Roll Up'!O61+'G&amp;A'!O61</f>
        <v>195435.51739414566</v>
      </c>
      <c r="P61" s="103">
        <f t="shared" si="56"/>
        <v>7.023610121466981E-3</v>
      </c>
      <c r="Q61" s="102">
        <f>'Fresh Food Co.'!Q61+'Retail Roll Up'!Q61+'Catering Roll Up'!Q61+'G&amp;A'!Q61</f>
        <v>200321.40532899927</v>
      </c>
      <c r="R61" s="103">
        <f t="shared" si="57"/>
        <v>7.0848621485312671E-3</v>
      </c>
      <c r="S61" s="102">
        <f>'Fresh Food Co.'!S61+'Retail Roll Up'!S61+'Catering Roll Up'!S61+'G&amp;A'!S61</f>
        <v>205329.44046222424</v>
      </c>
      <c r="T61" s="103">
        <f t="shared" si="58"/>
        <v>7.1464519851215762E-3</v>
      </c>
      <c r="U61" s="102">
        <f>'Fresh Food Co.'!U61+'Retail Roll Up'!U61+'Catering Roll Up'!U61+'G&amp;A'!U61</f>
        <v>210462.67647377984</v>
      </c>
      <c r="V61" s="103">
        <f t="shared" si="59"/>
        <v>7.2083781819740908E-3</v>
      </c>
    </row>
    <row r="62" spans="1:22" ht="12.75" customHeight="1" x14ac:dyDescent="0.3">
      <c r="A62" s="38" t="s">
        <v>294</v>
      </c>
      <c r="B62" s="50"/>
      <c r="C62" s="102">
        <f>'Fresh Food Co.'!C62+'Retail Roll Up'!C62+'Catering Roll Up'!C62+'G&amp;A'!C62</f>
        <v>595000</v>
      </c>
      <c r="D62" s="103">
        <f t="shared" si="50"/>
        <v>2.64124321306255E-2</v>
      </c>
      <c r="E62" s="102">
        <f>'Fresh Food Co.'!E62+'Retail Roll Up'!E62+'Catering Roll Up'!E62+'G&amp;A'!E62</f>
        <v>603250</v>
      </c>
      <c r="F62" s="103">
        <f t="shared" si="51"/>
        <v>2.5088390151886301E-2</v>
      </c>
      <c r="G62" s="102">
        <f>'Fresh Food Co.'!G62+'Retail Roll Up'!G62+'Catering Roll Up'!G62+'G&amp;A'!G62</f>
        <v>1211747.5</v>
      </c>
      <c r="H62" s="103">
        <f t="shared" si="52"/>
        <v>4.8012905201986263E-2</v>
      </c>
      <c r="I62" s="102">
        <f>'Fresh Food Co.'!I62+'Retail Roll Up'!I62+'Catering Roll Up'!I62+'G&amp;A'!I62</f>
        <v>620499.92500000005</v>
      </c>
      <c r="J62" s="103">
        <f t="shared" si="53"/>
        <v>2.3391252441650547E-2</v>
      </c>
      <c r="K62" s="102">
        <f>'Fresh Food Co.'!K62+'Retail Roll Up'!K62+'Catering Roll Up'!K62+'G&amp;A'!K62</f>
        <v>629514.92274999991</v>
      </c>
      <c r="L62" s="103">
        <f t="shared" si="54"/>
        <v>2.3384609976344721E-2</v>
      </c>
      <c r="M62" s="102">
        <f>'Fresh Food Co.'!M62+'Retail Roll Up'!M62+'Catering Roll Up'!M62+'G&amp;A'!M62</f>
        <v>1088800.3704325</v>
      </c>
      <c r="N62" s="103">
        <f t="shared" si="55"/>
        <v>3.9758527245445693E-2</v>
      </c>
      <c r="O62" s="102">
        <f>'Fresh Food Co.'!O62+'Retail Roll Up'!O62+'Catering Roll Up'!O62+'G&amp;A'!O62</f>
        <v>648364.38154547499</v>
      </c>
      <c r="P62" s="103">
        <f t="shared" si="56"/>
        <v>2.3301080035710492E-2</v>
      </c>
      <c r="Q62" s="102">
        <f>'Fresh Food Co.'!Q62+'Retail Roll Up'!Q62+'Catering Roll Up'!Q62+'G&amp;A'!Q62</f>
        <v>658215.31299183925</v>
      </c>
      <c r="R62" s="103">
        <f t="shared" si="57"/>
        <v>2.3279413145792547E-2</v>
      </c>
      <c r="S62" s="102">
        <f>'Fresh Food Co.'!S62+'Retail Roll Up'!S62+'Catering Roll Up'!S62+'G&amp;A'!S62</f>
        <v>1118361.7723815944</v>
      </c>
      <c r="T62" s="103">
        <f t="shared" si="58"/>
        <v>3.8924368031826036E-2</v>
      </c>
      <c r="U62" s="102">
        <f>'Fresh Food Co.'!U62+'Retail Roll Up'!U62+'Catering Roll Up'!U62+'G&amp;A'!U62</f>
        <v>678812.62555304228</v>
      </c>
      <c r="V62" s="103">
        <f t="shared" si="59"/>
        <v>2.3249434064356308E-2</v>
      </c>
    </row>
    <row r="63" spans="1:22" ht="12.75" customHeight="1" x14ac:dyDescent="0.3">
      <c r="A63" s="38" t="s">
        <v>29</v>
      </c>
      <c r="B63" s="50"/>
      <c r="C63" s="102">
        <f>'Fresh Food Co.'!C63+'Retail Roll Up'!C63+'Catering Roll Up'!C63+'G&amp;A'!C63</f>
        <v>312161.72928621055</v>
      </c>
      <c r="D63" s="103">
        <f t="shared" si="20"/>
        <v>1.385705964462307E-2</v>
      </c>
      <c r="E63" s="102">
        <f>'Fresh Food Co.'!E63+'Retail Roll Up'!E63+'Catering Roll Up'!E63+'G&amp;A'!E63</f>
        <v>202304.19443854858</v>
      </c>
      <c r="F63" s="103">
        <f t="shared" si="21"/>
        <v>8.4135707574593838E-3</v>
      </c>
      <c r="G63" s="102">
        <f>'Fresh Food Co.'!G63+'Retail Roll Up'!G63+'Catering Roll Up'!G63+'G&amp;A'!G63</f>
        <v>232523.87843033258</v>
      </c>
      <c r="H63" s="103">
        <f t="shared" si="22"/>
        <v>9.2132617828992718E-3</v>
      </c>
      <c r="I63" s="102">
        <f>'Fresh Food Co.'!I63+'Retail Roll Up'!I63+'Catering Roll Up'!I63+'G&amp;A'!I63</f>
        <v>235053.26701475494</v>
      </c>
      <c r="J63" s="103">
        <f t="shared" si="23"/>
        <v>8.8609040621186602E-3</v>
      </c>
      <c r="K63" s="102">
        <f>'Fresh Food Co.'!K63+'Retail Roll Up'!K63+'Catering Roll Up'!K63+'G&amp;A'!K63</f>
        <v>237480.91974473349</v>
      </c>
      <c r="L63" s="103">
        <f t="shared" si="24"/>
        <v>8.82171094657218E-3</v>
      </c>
      <c r="M63" s="102">
        <f>'Fresh Food Co.'!M63+'Retail Roll Up'!M63+'Catering Roll Up'!M63+'G&amp;A'!M63</f>
        <v>239959.92099895072</v>
      </c>
      <c r="N63" s="103">
        <f t="shared" si="25"/>
        <v>8.7623528756351002E-3</v>
      </c>
      <c r="O63" s="102">
        <f>'Fresh Food Co.'!O63+'Retail Roll Up'!O63+'Catering Roll Up'!O63+'G&amp;A'!O63</f>
        <v>242446.18148099197</v>
      </c>
      <c r="P63" s="103">
        <f t="shared" si="26"/>
        <v>8.7130910331241831E-3</v>
      </c>
      <c r="Q63" s="102">
        <f>'Fresh Food Co.'!Q63+'Retail Roll Up'!Q63+'Catering Roll Up'!Q63+'G&amp;A'!Q63</f>
        <v>244984.89540394116</v>
      </c>
      <c r="R63" s="103">
        <f t="shared" si="27"/>
        <v>8.6644969845267455E-3</v>
      </c>
      <c r="S63" s="102">
        <f>'Fresh Food Co.'!S63+'Retail Roll Up'!S63+'Catering Roll Up'!S63+'G&amp;A'!S63</f>
        <v>247554.3220985308</v>
      </c>
      <c r="T63" s="103">
        <f t="shared" si="28"/>
        <v>8.6160809312289064E-3</v>
      </c>
      <c r="U63" s="102">
        <f>'Fresh Food Co.'!U63+'Retail Roll Up'!U63+'Catering Roll Up'!U63+'G&amp;A'!U63</f>
        <v>250155.05381555576</v>
      </c>
      <c r="V63" s="103">
        <f t="shared" si="29"/>
        <v>8.5678480491017464E-3</v>
      </c>
    </row>
    <row r="64" spans="1:22" ht="12.75" customHeight="1" x14ac:dyDescent="0.3">
      <c r="A64" s="38" t="s">
        <v>148</v>
      </c>
      <c r="B64" s="50"/>
      <c r="C64" s="102">
        <f>'Fresh Food Co.'!C64+'Retail Roll Up'!C64+'Catering Roll Up'!C64+'G&amp;A'!C64</f>
        <v>106546.897824</v>
      </c>
      <c r="D64" s="103">
        <f t="shared" si="20"/>
        <v>4.7296852226976303E-3</v>
      </c>
      <c r="E64" s="102">
        <f>'Fresh Food Co.'!E64+'Retail Roll Up'!E64+'Catering Roll Up'!E64+'G&amp;A'!E64</f>
        <v>113785.66271999996</v>
      </c>
      <c r="F64" s="103">
        <f t="shared" si="21"/>
        <v>4.7321990882889407E-3</v>
      </c>
      <c r="G64" s="102">
        <f>'Fresh Food Co.'!G64+'Retail Roll Up'!G64+'Catering Roll Up'!G64+'G&amp;A'!G64</f>
        <v>119479.30247039998</v>
      </c>
      <c r="H64" s="103">
        <f t="shared" si="22"/>
        <v>4.73411203498316E-3</v>
      </c>
      <c r="I64" s="102">
        <f>'Fresh Food Co.'!I64+'Retail Roll Up'!I64+'Catering Roll Up'!I64+'G&amp;A'!I64</f>
        <v>125633.50019980797</v>
      </c>
      <c r="J64" s="103">
        <f t="shared" si="23"/>
        <v>4.7360600701150165E-3</v>
      </c>
      <c r="K64" s="102">
        <f>'Fresh Food Co.'!K64+'Retail Roll Up'!K64+'Catering Roll Up'!K64+'G&amp;A'!K64</f>
        <v>127638.96278140415</v>
      </c>
      <c r="L64" s="103">
        <f t="shared" si="24"/>
        <v>4.7414084314148473E-3</v>
      </c>
      <c r="M64" s="102">
        <f>'Fresh Food Co.'!M64+'Retail Roll Up'!M64+'Catering Roll Up'!M64+'G&amp;A'!M64</f>
        <v>129684.92292440824</v>
      </c>
      <c r="N64" s="103">
        <f t="shared" si="25"/>
        <v>4.7355618912633905E-3</v>
      </c>
      <c r="O64" s="102">
        <f>'Fresh Food Co.'!O64+'Retail Roll Up'!O64+'Catering Roll Up'!O64+'G&amp;A'!O64</f>
        <v>131762.48485706616</v>
      </c>
      <c r="P64" s="103">
        <f t="shared" si="26"/>
        <v>4.7353128776757942E-3</v>
      </c>
      <c r="Q64" s="102">
        <f>'Fresh Food Co.'!Q64+'Retail Roll Up'!Q64+'Catering Roll Up'!Q64+'G&amp;A'!Q64</f>
        <v>133881.96771157652</v>
      </c>
      <c r="R64" s="103">
        <f t="shared" si="27"/>
        <v>4.7350670481409616E-3</v>
      </c>
      <c r="S64" s="102">
        <f>'Fresh Food Co.'!S64+'Retail Roll Up'!S64+'Catering Roll Up'!S64+'G&amp;A'!S64</f>
        <v>136039.30585786217</v>
      </c>
      <c r="T64" s="103">
        <f t="shared" si="28"/>
        <v>4.7348220752656354E-3</v>
      </c>
      <c r="U64" s="102">
        <f>'Fresh Food Co.'!U64+'Retail Roll Up'!U64+'Catering Roll Up'!U64+'G&amp;A'!U64</f>
        <v>138235.24924519871</v>
      </c>
      <c r="V64" s="103">
        <f t="shared" si="29"/>
        <v>4.7345779847239667E-3</v>
      </c>
    </row>
    <row r="65" spans="1:22" ht="12.75" customHeight="1" x14ac:dyDescent="0.3">
      <c r="A65" s="38" t="s">
        <v>39</v>
      </c>
      <c r="B65" s="50"/>
      <c r="C65" s="102">
        <f>'Fresh Food Co.'!C65+'Retail Roll Up'!C65+'Catering Roll Up'!C65+'G&amp;A'!C65</f>
        <v>11098.635190000001</v>
      </c>
      <c r="D65" s="103">
        <f t="shared" si="20"/>
        <v>4.9267554403100312E-4</v>
      </c>
      <c r="E65" s="102">
        <f>'Fresh Food Co.'!E65+'Retail Roll Up'!E65+'Catering Roll Up'!E65+'G&amp;A'!E65</f>
        <v>11852.673199999999</v>
      </c>
      <c r="F65" s="103">
        <f t="shared" si="21"/>
        <v>4.9293740503009804E-4</v>
      </c>
      <c r="G65" s="102">
        <f>'Fresh Food Co.'!G65+'Retail Roll Up'!G65+'Catering Roll Up'!G65+'G&amp;A'!G65</f>
        <v>12445.760673999999</v>
      </c>
      <c r="H65" s="103">
        <f t="shared" si="22"/>
        <v>4.9313667031074596E-4</v>
      </c>
      <c r="I65" s="102">
        <f>'Fresh Food Co.'!I65+'Retail Roll Up'!I65+'Catering Roll Up'!I65+'G&amp;A'!I65</f>
        <v>13086.822937479998</v>
      </c>
      <c r="J65" s="103">
        <f t="shared" si="23"/>
        <v>4.9333959063698092E-4</v>
      </c>
      <c r="K65" s="102">
        <f>'Fresh Food Co.'!K65+'Retail Roll Up'!K65+'Catering Roll Up'!K65+'G&amp;A'!K65</f>
        <v>13295.7252897296</v>
      </c>
      <c r="L65" s="103">
        <f t="shared" si="24"/>
        <v>4.9389671160571334E-4</v>
      </c>
      <c r="M65" s="102">
        <f>'Fresh Food Co.'!M65+'Retail Roll Up'!M65+'Catering Roll Up'!M65+'G&amp;A'!M65</f>
        <v>13508.84613795919</v>
      </c>
      <c r="N65" s="103">
        <f t="shared" si="25"/>
        <v>4.9328769700660306E-4</v>
      </c>
      <c r="O65" s="102">
        <f>'Fresh Food Co.'!O65+'Retail Roll Up'!O65+'Catering Roll Up'!O65+'G&amp;A'!O65</f>
        <v>13725.258839277725</v>
      </c>
      <c r="P65" s="103">
        <f t="shared" si="26"/>
        <v>4.9326175809122862E-4</v>
      </c>
      <c r="Q65" s="102">
        <f>'Fresh Food Co.'!Q65+'Retail Roll Up'!Q65+'Catering Roll Up'!Q65+'G&amp;A'!Q65</f>
        <v>13946.038303289224</v>
      </c>
      <c r="R65" s="103">
        <f t="shared" si="27"/>
        <v>4.93236150848017E-4</v>
      </c>
      <c r="S65" s="102">
        <f>'Fresh Food Co.'!S65+'Retail Roll Up'!S65+'Catering Roll Up'!S65+'G&amp;A'!S65</f>
        <v>14170.761026860642</v>
      </c>
      <c r="T65" s="103">
        <f t="shared" si="28"/>
        <v>4.9321063284017035E-4</v>
      </c>
      <c r="U65" s="102">
        <f>'Fresh Food Co.'!U65+'Retail Roll Up'!U65+'Catering Roll Up'!U65+'G&amp;A'!U65</f>
        <v>14399.505129708199</v>
      </c>
      <c r="V65" s="103">
        <f t="shared" si="29"/>
        <v>4.9318520674207988E-4</v>
      </c>
    </row>
    <row r="66" spans="1:22" ht="12.75" customHeight="1" x14ac:dyDescent="0.3">
      <c r="A66" s="38" t="s">
        <v>147</v>
      </c>
      <c r="B66" s="50"/>
      <c r="C66" s="102">
        <f>'Fresh Food Co.'!C66+'Retail Roll Up'!C66+'Catering Roll Up'!C66+'G&amp;A'!C66</f>
        <v>62152.357064000011</v>
      </c>
      <c r="D66" s="103">
        <f t="shared" si="20"/>
        <v>2.7589830465736178E-3</v>
      </c>
      <c r="E66" s="102">
        <f>'Fresh Food Co.'!E66+'Retail Roll Up'!E66+'Catering Roll Up'!E66+'G&amp;A'!E66</f>
        <v>66374.969920000003</v>
      </c>
      <c r="F66" s="103">
        <f t="shared" si="21"/>
        <v>2.7604494681685494E-3</v>
      </c>
      <c r="G66" s="102">
        <f>'Fresh Food Co.'!G66+'Retail Roll Up'!G66+'Catering Roll Up'!G66+'G&amp;A'!G66</f>
        <v>69696.259774399994</v>
      </c>
      <c r="H66" s="103">
        <f t="shared" si="22"/>
        <v>2.761565353740177E-3</v>
      </c>
      <c r="I66" s="102">
        <f>'Fresh Food Co.'!I66+'Retail Roll Up'!I66+'Catering Roll Up'!I66+'G&amp;A'!I66</f>
        <v>73286.208449887999</v>
      </c>
      <c r="J66" s="103">
        <f t="shared" si="23"/>
        <v>2.7627017075670937E-3</v>
      </c>
      <c r="K66" s="102">
        <f>'Fresh Food Co.'!K66+'Retail Roll Up'!K66+'Catering Roll Up'!K66+'G&amp;A'!K66</f>
        <v>74456.061622485751</v>
      </c>
      <c r="L66" s="103">
        <f t="shared" si="24"/>
        <v>2.765821584991994E-3</v>
      </c>
      <c r="M66" s="102">
        <f>'Fresh Food Co.'!M66+'Retail Roll Up'!M66+'Catering Roll Up'!M66+'G&amp;A'!M66</f>
        <v>75649.538372571493</v>
      </c>
      <c r="N66" s="103">
        <f t="shared" si="25"/>
        <v>2.7624111032369782E-3</v>
      </c>
      <c r="O66" s="102">
        <f>'Fresh Food Co.'!O66+'Retail Roll Up'!O66+'Catering Roll Up'!O66+'G&amp;A'!O66</f>
        <v>76861.44949995527</v>
      </c>
      <c r="P66" s="103">
        <f t="shared" si="26"/>
        <v>2.7622658453108806E-3</v>
      </c>
      <c r="Q66" s="102">
        <f>'Fresh Food Co.'!Q66+'Retail Roll Up'!Q66+'Catering Roll Up'!Q66+'G&amp;A'!Q66</f>
        <v>78097.814498419655</v>
      </c>
      <c r="R66" s="103">
        <f t="shared" si="27"/>
        <v>2.7621224447488949E-3</v>
      </c>
      <c r="S66" s="102">
        <f>'Fresh Food Co.'!S66+'Retail Roll Up'!S66+'Catering Roll Up'!S66+'G&amp;A'!S66</f>
        <v>79356.26175041958</v>
      </c>
      <c r="T66" s="103">
        <f t="shared" si="28"/>
        <v>2.7619795439049531E-3</v>
      </c>
      <c r="U66" s="102">
        <f>'Fresh Food Co.'!U66+'Retail Roll Up'!U66+'Catering Roll Up'!U66+'G&amp;A'!U66</f>
        <v>80637.228726365895</v>
      </c>
      <c r="V66" s="103">
        <f t="shared" si="29"/>
        <v>2.7618371577556467E-3</v>
      </c>
    </row>
    <row r="67" spans="1:22" ht="12.75" customHeight="1" x14ac:dyDescent="0.3">
      <c r="A67" s="38" t="s">
        <v>140</v>
      </c>
      <c r="B67" s="50"/>
      <c r="C67" s="102">
        <f>'Fresh Food Co.'!C67+'Retail Roll Up'!C67+'Catering Roll Up'!C67+'G&amp;A'!C67</f>
        <v>299663.15012999997</v>
      </c>
      <c r="D67" s="103">
        <f t="shared" si="20"/>
        <v>1.3302239688837083E-2</v>
      </c>
      <c r="E67" s="102">
        <f>'Fresh Food Co.'!E67+'Retail Roll Up'!E67+'Catering Roll Up'!E67+'G&amp;A'!E67</f>
        <v>320022.17639999994</v>
      </c>
      <c r="F67" s="103">
        <f t="shared" si="21"/>
        <v>1.3309309935812646E-2</v>
      </c>
      <c r="G67" s="102">
        <f>'Fresh Food Co.'!G67+'Retail Roll Up'!G67+'Catering Roll Up'!G67+'G&amp;A'!G67</f>
        <v>336035.53819799999</v>
      </c>
      <c r="H67" s="103">
        <f t="shared" si="22"/>
        <v>1.331469009839014E-2</v>
      </c>
      <c r="I67" s="102">
        <f>'Fresh Food Co.'!I67+'Retail Roll Up'!I67+'Catering Roll Up'!I67+'G&amp;A'!I67</f>
        <v>353344.21931195998</v>
      </c>
      <c r="J67" s="103">
        <f t="shared" si="23"/>
        <v>1.3320168947198487E-2</v>
      </c>
      <c r="K67" s="102">
        <f>'Fresh Food Co.'!K67+'Retail Roll Up'!K67+'Catering Roll Up'!K67+'G&amp;A'!K67</f>
        <v>358984.58282269916</v>
      </c>
      <c r="L67" s="103">
        <f t="shared" si="24"/>
        <v>1.3335211213354257E-2</v>
      </c>
      <c r="M67" s="102">
        <f>'Fresh Food Co.'!M67+'Retail Roll Up'!M67+'Catering Roll Up'!M67+'G&amp;A'!M67</f>
        <v>364738.84572489816</v>
      </c>
      <c r="N67" s="103">
        <f t="shared" si="25"/>
        <v>1.3318767819178285E-2</v>
      </c>
      <c r="O67" s="102">
        <f>'Fresh Food Co.'!O67+'Retail Roll Up'!O67+'Catering Roll Up'!O67+'G&amp;A'!O67</f>
        <v>370581.98866049864</v>
      </c>
      <c r="P67" s="103">
        <f t="shared" si="26"/>
        <v>1.3318067468463176E-2</v>
      </c>
      <c r="Q67" s="102">
        <f>'Fresh Food Co.'!Q67+'Retail Roll Up'!Q67+'Catering Roll Up'!Q67+'G&amp;A'!Q67</f>
        <v>376543.03418880911</v>
      </c>
      <c r="R67" s="103">
        <f t="shared" si="27"/>
        <v>1.331737607289646E-2</v>
      </c>
      <c r="S67" s="102">
        <f>'Fresh Food Co.'!S67+'Retail Roll Up'!S67+'Catering Roll Up'!S67+'G&amp;A'!S67</f>
        <v>382610.54772523732</v>
      </c>
      <c r="T67" s="103">
        <f t="shared" si="28"/>
        <v>1.3316687086684598E-2</v>
      </c>
      <c r="U67" s="102">
        <f>'Fresh Food Co.'!U67+'Retail Roll Up'!U67+'Catering Roll Up'!U67+'G&amp;A'!U67</f>
        <v>388786.63850212132</v>
      </c>
      <c r="V67" s="103">
        <f t="shared" si="29"/>
        <v>1.3316000582036155E-2</v>
      </c>
    </row>
    <row r="68" spans="1:22" ht="12.75" customHeight="1" x14ac:dyDescent="0.3">
      <c r="A68" s="38" t="s">
        <v>6</v>
      </c>
      <c r="B68" s="50"/>
      <c r="C68" s="102">
        <f>'Fresh Food Co.'!C68+'Retail Roll Up'!C68+'Catering Roll Up'!C68+'G&amp;A'!C68</f>
        <v>37735.359645999997</v>
      </c>
      <c r="D68" s="103">
        <f t="shared" si="20"/>
        <v>1.6750968497054105E-3</v>
      </c>
      <c r="E68" s="102">
        <f>'Fresh Food Co.'!E68+'Retail Roll Up'!E68+'Catering Roll Up'!E68+'G&amp;A'!E68</f>
        <v>40299.088880000003</v>
      </c>
      <c r="F68" s="103">
        <f t="shared" si="21"/>
        <v>1.6759871771023338E-3</v>
      </c>
      <c r="G68" s="102">
        <f>'Fresh Food Co.'!G68+'Retail Roll Up'!G68+'Catering Roll Up'!G68+'G&amp;A'!G68</f>
        <v>42315.586291600004</v>
      </c>
      <c r="H68" s="103">
        <f t="shared" si="22"/>
        <v>1.6766646790565363E-3</v>
      </c>
      <c r="I68" s="102">
        <f>'Fresh Food Co.'!I68+'Retail Roll Up'!I68+'Catering Roll Up'!I68+'G&amp;A'!I68</f>
        <v>44495.197987431995</v>
      </c>
      <c r="J68" s="103">
        <f t="shared" si="23"/>
        <v>1.6773546081657353E-3</v>
      </c>
      <c r="K68" s="102">
        <f>'Fresh Food Co.'!K68+'Retail Roll Up'!K68+'Catering Roll Up'!K68+'G&amp;A'!K68</f>
        <v>45205.465985080635</v>
      </c>
      <c r="L68" s="103">
        <f t="shared" si="24"/>
        <v>1.679248819459425E-3</v>
      </c>
      <c r="M68" s="102">
        <f>'Fresh Food Co.'!M68+'Retail Roll Up'!M68+'Catering Roll Up'!M68+'G&amp;A'!M68</f>
        <v>45930.07686906126</v>
      </c>
      <c r="N68" s="103">
        <f t="shared" si="25"/>
        <v>1.6771781698224509E-3</v>
      </c>
      <c r="O68" s="102">
        <f>'Fresh Food Co.'!O68+'Retail Roll Up'!O68+'Catering Roll Up'!O68+'G&amp;A'!O68</f>
        <v>46665.880053544257</v>
      </c>
      <c r="P68" s="103">
        <f t="shared" si="26"/>
        <v>1.6770899775101771E-3</v>
      </c>
      <c r="Q68" s="102">
        <f>'Fresh Food Co.'!Q68+'Retail Roll Up'!Q68+'Catering Roll Up'!Q68+'G&amp;A'!Q68</f>
        <v>47416.530231183358</v>
      </c>
      <c r="R68" s="103">
        <f t="shared" si="27"/>
        <v>1.6770029128832576E-3</v>
      </c>
      <c r="S68" s="102">
        <f>'Fresh Food Co.'!S68+'Retail Roll Up'!S68+'Catering Roll Up'!S68+'G&amp;A'!S68</f>
        <v>48180.58749132618</v>
      </c>
      <c r="T68" s="103">
        <f t="shared" si="28"/>
        <v>1.6769161516565791E-3</v>
      </c>
      <c r="U68" s="102">
        <f>'Fresh Food Co.'!U68+'Retail Roll Up'!U68+'Catering Roll Up'!U68+'G&amp;A'!U68</f>
        <v>48958.317441007879</v>
      </c>
      <c r="V68" s="103">
        <f t="shared" si="29"/>
        <v>1.6768297029230717E-3</v>
      </c>
    </row>
    <row r="69" spans="1:22" ht="12.75" customHeight="1" x14ac:dyDescent="0.3">
      <c r="A69" s="38" t="s">
        <v>142</v>
      </c>
      <c r="B69" s="50"/>
      <c r="C69" s="102">
        <f>'Fresh Food Co.'!C69+'Retail Roll Up'!C69+'Catering Roll Up'!C69+'G&amp;A'!C69</f>
        <v>12588</v>
      </c>
      <c r="D69" s="103">
        <f t="shared" si="20"/>
        <v>5.5878940447111564E-4</v>
      </c>
      <c r="E69" s="102">
        <f>'Fresh Food Co.'!E69+'Retail Roll Up'!E69+'Catering Roll Up'!E69+'G&amp;A'!E69</f>
        <v>13846.800000000001</v>
      </c>
      <c r="F69" s="103">
        <f t="shared" si="21"/>
        <v>5.7587056900976251E-4</v>
      </c>
      <c r="G69" s="102">
        <f>'Fresh Food Co.'!G69+'Retail Roll Up'!G69+'Catering Roll Up'!G69+'G&amp;A'!G69</f>
        <v>14539.140000000001</v>
      </c>
      <c r="H69" s="103">
        <f t="shared" si="22"/>
        <v>5.760823525845166E-4</v>
      </c>
      <c r="I69" s="102">
        <f>'Fresh Food Co.'!I69+'Retail Roll Up'!I69+'Catering Roll Up'!I69+'G&amp;A'!I69</f>
        <v>14902.6185</v>
      </c>
      <c r="J69" s="103">
        <f t="shared" si="23"/>
        <v>5.6179041661465407E-4</v>
      </c>
      <c r="K69" s="102">
        <f>'Fresh Food Co.'!K69+'Retail Roll Up'!K69+'Catering Roll Up'!K69+'G&amp;A'!K69</f>
        <v>15275.183962499999</v>
      </c>
      <c r="L69" s="103">
        <f t="shared" si="24"/>
        <v>5.6742772311028336E-4</v>
      </c>
      <c r="M69" s="102">
        <f>'Fresh Food Co.'!M69+'Retail Roll Up'!M69+'Catering Roll Up'!M69+'G&amp;A'!M69</f>
        <v>15657.063561562498</v>
      </c>
      <c r="N69" s="103">
        <f t="shared" si="25"/>
        <v>5.7173179317415506E-4</v>
      </c>
      <c r="O69" s="102">
        <f>'Fresh Food Co.'!O69+'Retail Roll Up'!O69+'Catering Roll Up'!O69+'G&amp;A'!O69</f>
        <v>16048.490150601559</v>
      </c>
      <c r="P69" s="103">
        <f t="shared" si="26"/>
        <v>5.7675462146782118E-4</v>
      </c>
      <c r="Q69" s="102">
        <f>'Fresh Food Co.'!Q69+'Retail Roll Up'!Q69+'Catering Roll Up'!Q69+'G&amp;A'!Q69</f>
        <v>16449.702404366599</v>
      </c>
      <c r="R69" s="103">
        <f t="shared" si="27"/>
        <v>5.817844265214396E-4</v>
      </c>
      <c r="S69" s="102">
        <f>'Fresh Food Co.'!S69+'Retail Roll Up'!S69+'Catering Roll Up'!S69+'G&amp;A'!S69</f>
        <v>16860.944964475762</v>
      </c>
      <c r="T69" s="103">
        <f t="shared" si="28"/>
        <v>5.8684197132739889E-4</v>
      </c>
      <c r="U69" s="102">
        <f>'Fresh Food Co.'!U69+'Retail Roll Up'!U69+'Catering Roll Up'!U69+'G&amp;A'!U69</f>
        <v>17282.468588587653</v>
      </c>
      <c r="V69" s="103">
        <f t="shared" si="29"/>
        <v>5.9192713687715654E-4</v>
      </c>
    </row>
    <row r="70" spans="1:22" ht="12.75" customHeight="1" x14ac:dyDescent="0.3">
      <c r="A70" s="38" t="s">
        <v>32</v>
      </c>
      <c r="B70" s="50"/>
      <c r="C70" s="102">
        <f>'Fresh Food Co.'!C70+'Retail Roll Up'!C70+'Catering Roll Up'!C70+'G&amp;A'!C70</f>
        <v>2219.727038</v>
      </c>
      <c r="D70" s="103">
        <f t="shared" si="20"/>
        <v>9.8535108806200626E-5</v>
      </c>
      <c r="E70" s="102">
        <f>'Fresh Food Co.'!E70+'Retail Roll Up'!E70+'Catering Roll Up'!E70+'G&amp;A'!E70</f>
        <v>2370.5346399999999</v>
      </c>
      <c r="F70" s="103">
        <f t="shared" si="21"/>
        <v>9.8587481006019611E-5</v>
      </c>
      <c r="G70" s="102">
        <f>'Fresh Food Co.'!G70+'Retail Roll Up'!G70+'Catering Roll Up'!G70+'G&amp;A'!G70</f>
        <v>2489.1521348000006</v>
      </c>
      <c r="H70" s="103">
        <f t="shared" si="22"/>
        <v>9.8627334062149216E-5</v>
      </c>
      <c r="I70" s="102">
        <f>'Fresh Food Co.'!I70+'Retail Roll Up'!I70+'Catering Roll Up'!I70+'G&amp;A'!I70</f>
        <v>2617.3645874959998</v>
      </c>
      <c r="J70" s="103">
        <f t="shared" si="23"/>
        <v>9.8667918127396195E-5</v>
      </c>
      <c r="K70" s="102">
        <f>'Fresh Food Co.'!K70+'Retail Roll Up'!K70+'Catering Roll Up'!K70+'G&amp;A'!K70</f>
        <v>2659.1450579459197</v>
      </c>
      <c r="L70" s="103">
        <f t="shared" si="24"/>
        <v>9.8779342321142648E-5</v>
      </c>
      <c r="M70" s="102">
        <f>'Fresh Food Co.'!M70+'Retail Roll Up'!M70+'Catering Roll Up'!M70+'G&amp;A'!M70</f>
        <v>2701.7692275918389</v>
      </c>
      <c r="N70" s="103">
        <f t="shared" si="25"/>
        <v>9.8657539401320648E-5</v>
      </c>
      <c r="O70" s="102">
        <f>'Fresh Food Co.'!O70+'Retail Roll Up'!O70+'Catering Roll Up'!O70+'G&amp;A'!O70</f>
        <v>2745.0517678555452</v>
      </c>
      <c r="P70" s="103">
        <f t="shared" si="26"/>
        <v>9.8652351618245727E-5</v>
      </c>
      <c r="Q70" s="102">
        <f>'Fresh Food Co.'!Q70+'Retail Roll Up'!Q70+'Catering Roll Up'!Q70+'G&amp;A'!Q70</f>
        <v>2789.2076606578444</v>
      </c>
      <c r="R70" s="103">
        <f t="shared" si="27"/>
        <v>9.8647230169603381E-5</v>
      </c>
      <c r="S70" s="102">
        <f>'Fresh Food Co.'!S70+'Retail Roll Up'!S70+'Catering Roll Up'!S70+'G&amp;A'!S70</f>
        <v>2834.1522053721278</v>
      </c>
      <c r="T70" s="103">
        <f t="shared" si="28"/>
        <v>9.8642126568034043E-5</v>
      </c>
      <c r="U70" s="102">
        <f>'Fresh Food Co.'!U70+'Retail Roll Up'!U70+'Catering Roll Up'!U70+'G&amp;A'!U70</f>
        <v>2879.90102594164</v>
      </c>
      <c r="V70" s="103">
        <f t="shared" si="29"/>
        <v>9.8637041348415981E-5</v>
      </c>
    </row>
    <row r="71" spans="1:22" ht="12.75" customHeight="1" x14ac:dyDescent="0.3">
      <c r="A71" s="38" t="s">
        <v>138</v>
      </c>
      <c r="B71" s="50"/>
      <c r="C71" s="102">
        <f>'Fresh Food Co.'!C71+'Retail Roll Up'!C71+'Catering Roll Up'!C71+'G&amp;A'!C71</f>
        <v>78522</v>
      </c>
      <c r="D71" s="103">
        <f t="shared" si="20"/>
        <v>3.485642009682312E-3</v>
      </c>
      <c r="E71" s="102">
        <f>'Fresh Food Co.'!E71+'Retail Roll Up'!E71+'Catering Roll Up'!E71+'G&amp;A'!E71</f>
        <v>86374.200000000012</v>
      </c>
      <c r="F71" s="103">
        <f t="shared" si="21"/>
        <v>3.5921916761824419E-3</v>
      </c>
      <c r="G71" s="102">
        <f>'Fresh Food Co.'!G71+'Retail Roll Up'!G71+'Catering Roll Up'!G71+'G&amp;A'!G71</f>
        <v>90692.910000000018</v>
      </c>
      <c r="H71" s="103">
        <f t="shared" si="22"/>
        <v>3.5935127494154291E-3</v>
      </c>
      <c r="I71" s="102">
        <f>'Fresh Food Co.'!I71+'Retail Roll Up'!I71+'Catering Roll Up'!I71+'G&amp;A'!I71</f>
        <v>92960.23275000001</v>
      </c>
      <c r="J71" s="103">
        <f t="shared" si="23"/>
        <v>3.5043618599790174E-3</v>
      </c>
      <c r="K71" s="102">
        <f>'Fresh Food Co.'!K71+'Retail Roll Up'!K71+'Catering Roll Up'!K71+'G&amp;A'!K71</f>
        <v>95284.238568750006</v>
      </c>
      <c r="L71" s="103">
        <f t="shared" si="24"/>
        <v>3.5395265073137647E-3</v>
      </c>
      <c r="M71" s="102">
        <f>'Fresh Food Co.'!M71+'Retail Roll Up'!M71+'Catering Roll Up'!M71+'G&amp;A'!M71</f>
        <v>97666.344532968753</v>
      </c>
      <c r="N71" s="103">
        <f t="shared" si="25"/>
        <v>3.5663746316826352E-3</v>
      </c>
      <c r="O71" s="102">
        <f>'Fresh Food Co.'!O71+'Retail Roll Up'!O71+'Catering Roll Up'!O71+'G&amp;A'!O71</f>
        <v>100108.00314629296</v>
      </c>
      <c r="P71" s="103">
        <f t="shared" si="26"/>
        <v>3.5977062588891215E-3</v>
      </c>
      <c r="Q71" s="102">
        <f>'Fresh Food Co.'!Q71+'Retail Roll Up'!Q71+'Catering Roll Up'!Q71+'G&amp;A'!Q71</f>
        <v>102610.70322495028</v>
      </c>
      <c r="R71" s="103">
        <f t="shared" si="27"/>
        <v>3.6290814060467493E-3</v>
      </c>
      <c r="S71" s="102">
        <f>'Fresh Food Co.'!S71+'Retail Roll Up'!S71+'Catering Roll Up'!S71+'G&amp;A'!S71</f>
        <v>105175.97080557403</v>
      </c>
      <c r="T71" s="103">
        <f t="shared" si="28"/>
        <v>3.6606295894955525E-3</v>
      </c>
      <c r="U71" s="102">
        <f>'Fresh Food Co.'!U71+'Retail Roll Up'!U71+'Catering Roll Up'!U71+'G&amp;A'!U71</f>
        <v>107805.37007571338</v>
      </c>
      <c r="V71" s="103">
        <f t="shared" si="29"/>
        <v>3.6923500668786225E-3</v>
      </c>
    </row>
    <row r="72" spans="1:22" ht="12.75" customHeight="1" x14ac:dyDescent="0.3">
      <c r="A72" s="38" t="s">
        <v>154</v>
      </c>
      <c r="B72" s="50"/>
      <c r="C72" s="102">
        <f>'Fresh Food Co.'!C72+'Retail Roll Up'!C72+'Catering Roll Up'!C72+'G&amp;A'!C72</f>
        <v>5200</v>
      </c>
      <c r="D72" s="103">
        <f t="shared" si="20"/>
        <v>2.3083133962899596E-4</v>
      </c>
      <c r="E72" s="102">
        <f>'Fresh Food Co.'!E72+'Retail Roll Up'!E72+'Catering Roll Up'!E72+'G&amp;A'!E72</f>
        <v>5720.0000000000009</v>
      </c>
      <c r="F72" s="103">
        <f t="shared" si="21"/>
        <v>2.3788742920644786E-4</v>
      </c>
      <c r="G72" s="102">
        <f>'Fresh Food Co.'!G72+'Retail Roll Up'!G72+'Catering Roll Up'!G72+'G&amp;A'!G72</f>
        <v>6006.0000000000009</v>
      </c>
      <c r="H72" s="103">
        <f t="shared" si="22"/>
        <v>2.3797491527164654E-4</v>
      </c>
      <c r="I72" s="102">
        <f>'Fresh Food Co.'!I72+'Retail Roll Up'!I72+'Catering Roll Up'!I72+'G&amp;A'!I72</f>
        <v>6156.1500000000005</v>
      </c>
      <c r="J72" s="103">
        <f t="shared" si="23"/>
        <v>2.3207103323770269E-4</v>
      </c>
      <c r="K72" s="102">
        <f>'Fresh Food Co.'!K72+'Retail Roll Up'!K72+'Catering Roll Up'!K72+'G&amp;A'!K72</f>
        <v>6310.05375</v>
      </c>
      <c r="L72" s="103">
        <f t="shared" si="24"/>
        <v>2.3439975851393974E-4</v>
      </c>
      <c r="M72" s="102">
        <f>'Fresh Food Co.'!M72+'Retail Roll Up'!M72+'Catering Roll Up'!M72+'G&amp;A'!M72</f>
        <v>6467.8050937499993</v>
      </c>
      <c r="N72" s="103">
        <f t="shared" si="25"/>
        <v>2.3617773470810348E-4</v>
      </c>
      <c r="O72" s="102">
        <f>'Fresh Food Co.'!O72+'Retail Roll Up'!O72+'Catering Roll Up'!O72+'G&amp;A'!O72</f>
        <v>6629.5002210937491</v>
      </c>
      <c r="P72" s="103">
        <f t="shared" si="26"/>
        <v>2.3825262405725061E-4</v>
      </c>
      <c r="Q72" s="102">
        <f>'Fresh Food Co.'!Q72+'Retail Roll Up'!Q72+'Catering Roll Up'!Q72+'G&amp;A'!Q72</f>
        <v>6795.2377266210924</v>
      </c>
      <c r="R72" s="103">
        <f t="shared" si="27"/>
        <v>2.4033039544895819E-4</v>
      </c>
      <c r="S72" s="102">
        <f>'Fresh Food Co.'!S72+'Retail Roll Up'!S72+'Catering Roll Up'!S72+'G&amp;A'!S72</f>
        <v>6965.1186697866187</v>
      </c>
      <c r="T72" s="103">
        <f t="shared" si="28"/>
        <v>2.4241962590582092E-4</v>
      </c>
      <c r="U72" s="102">
        <f>'Fresh Food Co.'!U72+'Retail Roll Up'!U72+'Catering Roll Up'!U72+'G&amp;A'!U72</f>
        <v>7139.2466365312839</v>
      </c>
      <c r="V72" s="103">
        <f t="shared" si="29"/>
        <v>2.445202662663818E-4</v>
      </c>
    </row>
    <row r="73" spans="1:22" ht="12.75" customHeight="1" x14ac:dyDescent="0.3">
      <c r="A73" s="38" t="s">
        <v>145</v>
      </c>
      <c r="B73" s="50"/>
      <c r="C73" s="102">
        <f>'Fresh Food Co.'!C73+'Retail Roll Up'!C73+'Catering Roll Up'!C73+'G&amp;A'!C73</f>
        <v>175000</v>
      </c>
      <c r="D73" s="103">
        <f t="shared" si="20"/>
        <v>7.7683623913604415E-3</v>
      </c>
      <c r="E73" s="102">
        <f>'Fresh Food Co.'!E73+'Retail Roll Up'!E73+'Catering Roll Up'!E73+'G&amp;A'!E73</f>
        <v>175000</v>
      </c>
      <c r="F73" s="103">
        <f t="shared" si="21"/>
        <v>7.2780244949525114E-3</v>
      </c>
      <c r="G73" s="102">
        <f>'Fresh Food Co.'!G73+'Retail Roll Up'!G73+'Catering Roll Up'!G73+'G&amp;A'!G73</f>
        <v>175000</v>
      </c>
      <c r="H73" s="103">
        <f t="shared" si="22"/>
        <v>6.934001027728628E-3</v>
      </c>
      <c r="I73" s="102">
        <f>'Fresh Food Co.'!I73+'Retail Roll Up'!I73+'Catering Roll Up'!I73+'G&amp;A'!I73</f>
        <v>175000</v>
      </c>
      <c r="J73" s="103">
        <f t="shared" si="23"/>
        <v>6.5970502370146875E-3</v>
      </c>
      <c r="K73" s="102">
        <f>'Fresh Food Co.'!K73+'Retail Roll Up'!K73+'Catering Roll Up'!K73+'G&amp;A'!K73</f>
        <v>175000</v>
      </c>
      <c r="L73" s="103">
        <f t="shared" si="24"/>
        <v>6.5007303210276859E-3</v>
      </c>
      <c r="M73" s="102">
        <f>'Fresh Food Co.'!M73+'Retail Roll Up'!M73+'Catering Roll Up'!M73+'G&amp;A'!M73</f>
        <v>175000</v>
      </c>
      <c r="N73" s="103">
        <f t="shared" si="25"/>
        <v>6.3902827891114686E-3</v>
      </c>
      <c r="O73" s="102">
        <f>'Fresh Food Co.'!O73+'Retail Roll Up'!O73+'Catering Roll Up'!O73+'G&amp;A'!O73</f>
        <v>175000</v>
      </c>
      <c r="P73" s="103">
        <f t="shared" si="26"/>
        <v>6.2891934262791311E-3</v>
      </c>
      <c r="Q73" s="102">
        <f>'Fresh Food Co.'!Q73+'Retail Roll Up'!Q73+'Catering Roll Up'!Q73+'G&amp;A'!Q73</f>
        <v>175000</v>
      </c>
      <c r="R73" s="103">
        <f t="shared" si="27"/>
        <v>6.1893079970994306E-3</v>
      </c>
      <c r="S73" s="102">
        <f>'Fresh Food Co.'!S73+'Retail Roll Up'!S73+'Catering Roll Up'!S73+'G&amp;A'!S73</f>
        <v>175000</v>
      </c>
      <c r="T73" s="103">
        <f t="shared" si="28"/>
        <v>6.0908415986569734E-3</v>
      </c>
      <c r="U73" s="102">
        <f>'Fresh Food Co.'!U73+'Retail Roll Up'!U73+'Catering Roll Up'!U73+'G&amp;A'!U73</f>
        <v>175000</v>
      </c>
      <c r="V73" s="103">
        <f t="shared" si="29"/>
        <v>5.9937762028918398E-3</v>
      </c>
    </row>
    <row r="74" spans="1:22" ht="12.75" customHeight="1" x14ac:dyDescent="0.3">
      <c r="A74" s="38" t="s">
        <v>134</v>
      </c>
      <c r="B74" s="50"/>
      <c r="C74" s="102">
        <f>'Fresh Food Co.'!C74+'Retail Roll Up'!C74+'Catering Roll Up'!C74+'G&amp;A'!C74</f>
        <v>0</v>
      </c>
      <c r="D74" s="103">
        <f t="shared" si="20"/>
        <v>0</v>
      </c>
      <c r="E74" s="102">
        <f>'Fresh Food Co.'!E74+'Retail Roll Up'!E74+'Catering Roll Up'!E74+'G&amp;A'!E74</f>
        <v>0</v>
      </c>
      <c r="F74" s="103">
        <f t="shared" si="21"/>
        <v>0</v>
      </c>
      <c r="G74" s="102">
        <f>'Fresh Food Co.'!G74+'Retail Roll Up'!G74+'Catering Roll Up'!G74+'G&amp;A'!G74</f>
        <v>0</v>
      </c>
      <c r="H74" s="103">
        <f t="shared" si="22"/>
        <v>0</v>
      </c>
      <c r="I74" s="102">
        <f>'Fresh Food Co.'!I74+'Retail Roll Up'!I74+'Catering Roll Up'!I74+'G&amp;A'!I74</f>
        <v>0</v>
      </c>
      <c r="J74" s="103">
        <f t="shared" si="23"/>
        <v>0</v>
      </c>
      <c r="K74" s="102">
        <f>'Fresh Food Co.'!K74+'Retail Roll Up'!K74+'Catering Roll Up'!K74+'G&amp;A'!K74</f>
        <v>0</v>
      </c>
      <c r="L74" s="103">
        <f t="shared" si="24"/>
        <v>0</v>
      </c>
      <c r="M74" s="102">
        <f>'Fresh Food Co.'!M74+'Retail Roll Up'!M74+'Catering Roll Up'!M74+'G&amp;A'!M74</f>
        <v>0</v>
      </c>
      <c r="N74" s="103">
        <f t="shared" si="25"/>
        <v>0</v>
      </c>
      <c r="O74" s="102">
        <f>'Fresh Food Co.'!O74+'Retail Roll Up'!O74+'Catering Roll Up'!O74+'G&amp;A'!O74</f>
        <v>0</v>
      </c>
      <c r="P74" s="103">
        <f t="shared" si="26"/>
        <v>0</v>
      </c>
      <c r="Q74" s="102">
        <f>'Fresh Food Co.'!Q74+'Retail Roll Up'!Q74+'Catering Roll Up'!Q74+'G&amp;A'!Q74</f>
        <v>0</v>
      </c>
      <c r="R74" s="103">
        <f t="shared" si="27"/>
        <v>0</v>
      </c>
      <c r="S74" s="102">
        <f>'Fresh Food Co.'!S74+'Retail Roll Up'!S74+'Catering Roll Up'!S74+'G&amp;A'!S74</f>
        <v>0</v>
      </c>
      <c r="T74" s="103">
        <f t="shared" si="28"/>
        <v>0</v>
      </c>
      <c r="U74" s="102">
        <f>'Fresh Food Co.'!U74+'Retail Roll Up'!U74+'Catering Roll Up'!U74+'G&amp;A'!U74</f>
        <v>0</v>
      </c>
      <c r="V74" s="103">
        <f t="shared" si="29"/>
        <v>0</v>
      </c>
    </row>
    <row r="75" spans="1:22" ht="12.75" customHeight="1" x14ac:dyDescent="0.3">
      <c r="A75" s="38" t="s">
        <v>151</v>
      </c>
      <c r="B75" s="50"/>
      <c r="C75" s="102">
        <f>'Fresh Food Co.'!C75+'Retail Roll Up'!C75+'Catering Roll Up'!C75+'G&amp;A'!C75</f>
        <v>166479.52785000001</v>
      </c>
      <c r="D75" s="103">
        <f t="shared" si="20"/>
        <v>7.3901331604650476E-3</v>
      </c>
      <c r="E75" s="102">
        <f>'Fresh Food Co.'!E75+'Retail Roll Up'!E75+'Catering Roll Up'!E75+'G&amp;A'!E75</f>
        <v>177790.098</v>
      </c>
      <c r="F75" s="103">
        <f t="shared" si="21"/>
        <v>7.3940610754514718E-3</v>
      </c>
      <c r="G75" s="102">
        <f>'Fresh Food Co.'!G75+'Retail Roll Up'!G75+'Catering Roll Up'!G75+'G&amp;A'!G75</f>
        <v>186686.41011</v>
      </c>
      <c r="H75" s="103">
        <f t="shared" si="22"/>
        <v>7.3970500546611893E-3</v>
      </c>
      <c r="I75" s="102">
        <f>'Fresh Food Co.'!I75+'Retail Roll Up'!I75+'Catering Roll Up'!I75+'G&amp;A'!I75</f>
        <v>196302.34406219999</v>
      </c>
      <c r="J75" s="103">
        <f t="shared" si="23"/>
        <v>7.4000938595547147E-3</v>
      </c>
      <c r="K75" s="102">
        <f>'Fresh Food Co.'!K75+'Retail Roll Up'!K75+'Catering Roll Up'!K75+'G&amp;A'!K75</f>
        <v>199435.87934594398</v>
      </c>
      <c r="L75" s="103">
        <f t="shared" si="24"/>
        <v>7.4084506740856983E-3</v>
      </c>
      <c r="M75" s="102">
        <f>'Fresh Food Co.'!M75+'Retail Roll Up'!M75+'Catering Roll Up'!M75+'G&amp;A'!M75</f>
        <v>202632.69206938785</v>
      </c>
      <c r="N75" s="103">
        <f t="shared" si="25"/>
        <v>7.3993154550990462E-3</v>
      </c>
      <c r="O75" s="102">
        <f>'Fresh Food Co.'!O75+'Retail Roll Up'!O75+'Catering Roll Up'!O75+'G&amp;A'!O75</f>
        <v>205878.88258916588</v>
      </c>
      <c r="P75" s="103">
        <f t="shared" si="26"/>
        <v>7.3989263713684292E-3</v>
      </c>
      <c r="Q75" s="102">
        <f>'Fresh Food Co.'!Q75+'Retail Roll Up'!Q75+'Catering Roll Up'!Q75+'G&amp;A'!Q75</f>
        <v>209190.57454933837</v>
      </c>
      <c r="R75" s="103">
        <f t="shared" si="27"/>
        <v>7.3985422627202554E-3</v>
      </c>
      <c r="S75" s="102">
        <f>'Fresh Food Co.'!S75+'Retail Roll Up'!S75+'Catering Roll Up'!S75+'G&amp;A'!S75</f>
        <v>212561.41540290962</v>
      </c>
      <c r="T75" s="103">
        <f t="shared" si="28"/>
        <v>7.3981594926025547E-3</v>
      </c>
      <c r="U75" s="102">
        <f>'Fresh Food Co.'!U75+'Retail Roll Up'!U75+'Catering Roll Up'!U75+'G&amp;A'!U75</f>
        <v>215992.57694562295</v>
      </c>
      <c r="V75" s="103">
        <f t="shared" si="29"/>
        <v>7.397778101131197E-3</v>
      </c>
    </row>
    <row r="76" spans="1:22" ht="12.75" customHeight="1" x14ac:dyDescent="0.3">
      <c r="A76" s="38" t="s">
        <v>137</v>
      </c>
      <c r="B76" s="50"/>
      <c r="C76" s="102">
        <f>'Fresh Food Co.'!C76+'Retail Roll Up'!C76+'Catering Roll Up'!C76+'G&amp;A'!C76</f>
        <v>8878.908152</v>
      </c>
      <c r="D76" s="103">
        <f t="shared" si="20"/>
        <v>3.941404352248025E-4</v>
      </c>
      <c r="E76" s="102">
        <f>'Fresh Food Co.'!E76+'Retail Roll Up'!E76+'Catering Roll Up'!E76+'G&amp;A'!E76</f>
        <v>9482.1385599999994</v>
      </c>
      <c r="F76" s="103">
        <f t="shared" si="21"/>
        <v>3.9434992402407845E-4</v>
      </c>
      <c r="G76" s="102">
        <f>'Fresh Food Co.'!G76+'Retail Roll Up'!G76+'Catering Roll Up'!G76+'G&amp;A'!G76</f>
        <v>9956.6085392000023</v>
      </c>
      <c r="H76" s="103">
        <f t="shared" si="22"/>
        <v>3.9450933624859686E-4</v>
      </c>
      <c r="I76" s="102">
        <f>'Fresh Food Co.'!I76+'Retail Roll Up'!I76+'Catering Roll Up'!I76+'G&amp;A'!I76</f>
        <v>10469.458349983999</v>
      </c>
      <c r="J76" s="103">
        <f t="shared" si="23"/>
        <v>3.9467167250958478E-4</v>
      </c>
      <c r="K76" s="102">
        <f>'Fresh Food Co.'!K76+'Retail Roll Up'!K76+'Catering Roll Up'!K76+'G&amp;A'!K76</f>
        <v>10636.580231783679</v>
      </c>
      <c r="L76" s="103">
        <f t="shared" si="24"/>
        <v>3.9511736928457059E-4</v>
      </c>
      <c r="M76" s="102">
        <f>'Fresh Food Co.'!M76+'Retail Roll Up'!M76+'Catering Roll Up'!M76+'G&amp;A'!M76</f>
        <v>10807.076910367356</v>
      </c>
      <c r="N76" s="103">
        <f t="shared" si="25"/>
        <v>3.9463015760528259E-4</v>
      </c>
      <c r="O76" s="102">
        <f>'Fresh Food Co.'!O76+'Retail Roll Up'!O76+'Catering Roll Up'!O76+'G&amp;A'!O76</f>
        <v>10980.207071422181</v>
      </c>
      <c r="P76" s="103">
        <f t="shared" si="26"/>
        <v>3.9460940647298291E-4</v>
      </c>
      <c r="Q76" s="102">
        <f>'Fresh Food Co.'!Q76+'Retail Roll Up'!Q76+'Catering Roll Up'!Q76+'G&amp;A'!Q76</f>
        <v>11156.830642631377</v>
      </c>
      <c r="R76" s="103">
        <f t="shared" si="27"/>
        <v>3.9458892067841352E-4</v>
      </c>
      <c r="S76" s="102">
        <f>'Fresh Food Co.'!S76+'Retail Roll Up'!S76+'Catering Roll Up'!S76+'G&amp;A'!S76</f>
        <v>11336.608821488511</v>
      </c>
      <c r="T76" s="103">
        <f t="shared" si="28"/>
        <v>3.9456850627213617E-4</v>
      </c>
      <c r="U76" s="102">
        <f>'Fresh Food Co.'!U76+'Retail Roll Up'!U76+'Catering Roll Up'!U76+'G&amp;A'!U76</f>
        <v>11519.60410376656</v>
      </c>
      <c r="V76" s="103">
        <f t="shared" si="29"/>
        <v>3.9454816539366392E-4</v>
      </c>
    </row>
    <row r="77" spans="1:22" ht="12.75" customHeight="1" x14ac:dyDescent="0.3">
      <c r="A77" s="38" t="s">
        <v>136</v>
      </c>
      <c r="B77" s="50"/>
      <c r="C77" s="102">
        <f>'Fresh Food Co.'!C77+'Retail Roll Up'!C77+'Catering Roll Up'!C77+'G&amp;A'!C77</f>
        <v>28856.451494000004</v>
      </c>
      <c r="D77" s="103">
        <f t="shared" si="20"/>
        <v>1.2809564144806082E-3</v>
      </c>
      <c r="E77" s="102">
        <f>'Fresh Food Co.'!E77+'Retail Roll Up'!E77+'Catering Roll Up'!E77+'G&amp;A'!E77</f>
        <v>30816.950320000004</v>
      </c>
      <c r="F77" s="103">
        <f t="shared" si="21"/>
        <v>1.2816372530782552E-3</v>
      </c>
      <c r="G77" s="102">
        <f>'Fresh Food Co.'!G77+'Retail Roll Up'!G77+'Catering Roll Up'!G77+'G&amp;A'!G77</f>
        <v>32358.977752399995</v>
      </c>
      <c r="H77" s="103">
        <f t="shared" si="22"/>
        <v>1.2821553428079393E-3</v>
      </c>
      <c r="I77" s="102">
        <f>'Fresh Food Co.'!I77+'Retail Roll Up'!I77+'Catering Roll Up'!I77+'G&amp;A'!I77</f>
        <v>34025.739637447987</v>
      </c>
      <c r="J77" s="103">
        <f t="shared" si="23"/>
        <v>1.2826829356561503E-3</v>
      </c>
      <c r="K77" s="102">
        <f>'Fresh Food Co.'!K77+'Retail Roll Up'!K77+'Catering Roll Up'!K77+'G&amp;A'!K77</f>
        <v>34568.885753296956</v>
      </c>
      <c r="L77" s="103">
        <f t="shared" si="24"/>
        <v>1.2841314501748544E-3</v>
      </c>
      <c r="M77" s="102">
        <f>'Fresh Food Co.'!M77+'Retail Roll Up'!M77+'Catering Roll Up'!M77+'G&amp;A'!M77</f>
        <v>35122.999958693894</v>
      </c>
      <c r="N77" s="103">
        <f t="shared" si="25"/>
        <v>1.2825480122171679E-3</v>
      </c>
      <c r="O77" s="102">
        <f>'Fresh Food Co.'!O77+'Retail Roll Up'!O77+'Catering Roll Up'!O77+'G&amp;A'!O77</f>
        <v>35685.67298212208</v>
      </c>
      <c r="P77" s="103">
        <f t="shared" si="26"/>
        <v>1.2824805710371942E-3</v>
      </c>
      <c r="Q77" s="102">
        <f>'Fresh Food Co.'!Q77+'Retail Roll Up'!Q77+'Catering Roll Up'!Q77+'G&amp;A'!Q77</f>
        <v>36259.699588551979</v>
      </c>
      <c r="R77" s="103">
        <f t="shared" si="27"/>
        <v>1.2824139922048439E-3</v>
      </c>
      <c r="S77" s="102">
        <f>'Fresh Food Co.'!S77+'Retail Roll Up'!S77+'Catering Roll Up'!S77+'G&amp;A'!S77</f>
        <v>36843.978669837663</v>
      </c>
      <c r="T77" s="103">
        <f t="shared" si="28"/>
        <v>1.2823476453844426E-3</v>
      </c>
      <c r="U77" s="102">
        <f>'Fresh Food Co.'!U77+'Retail Roll Up'!U77+'Catering Roll Up'!U77+'G&amp;A'!U77</f>
        <v>37438.713337241308</v>
      </c>
      <c r="V77" s="103">
        <f t="shared" si="29"/>
        <v>1.2822815375294074E-3</v>
      </c>
    </row>
    <row r="78" spans="1:22" ht="12.75" customHeight="1" x14ac:dyDescent="0.3">
      <c r="A78" s="38" t="s">
        <v>135</v>
      </c>
      <c r="B78" s="50"/>
      <c r="C78" s="102">
        <f>'Fresh Food Co.'!C78+'Retail Roll Up'!C78+'Catering Roll Up'!C78+'G&amp;A'!C78</f>
        <v>443945.40760000004</v>
      </c>
      <c r="D78" s="103">
        <f t="shared" si="20"/>
        <v>1.9707021761240125E-2</v>
      </c>
      <c r="E78" s="102">
        <f>'Fresh Food Co.'!E78+'Retail Roll Up'!E78+'Catering Roll Up'!E78+'G&amp;A'!E78</f>
        <v>474106.92800000007</v>
      </c>
      <c r="F78" s="103">
        <f t="shared" si="21"/>
        <v>1.9717496201203926E-2</v>
      </c>
      <c r="G78" s="102">
        <f>'Fresh Food Co.'!G78+'Retail Roll Up'!G78+'Catering Roll Up'!G78+'G&amp;A'!G78</f>
        <v>497830.42696000001</v>
      </c>
      <c r="H78" s="103">
        <f t="shared" si="22"/>
        <v>1.9725466812429839E-2</v>
      </c>
      <c r="I78" s="102">
        <f>'Fresh Food Co.'!I78+'Retail Roll Up'!I78+'Catering Roll Up'!I78+'G&amp;A'!I78</f>
        <v>523472.91749919998</v>
      </c>
      <c r="J78" s="103">
        <f t="shared" si="23"/>
        <v>1.973358362547924E-2</v>
      </c>
      <c r="K78" s="102">
        <f>'Fresh Food Co.'!K78+'Retail Roll Up'!K78+'Catering Roll Up'!K78+'G&amp;A'!K78</f>
        <v>531829.01158918405</v>
      </c>
      <c r="L78" s="103">
        <f t="shared" si="24"/>
        <v>1.9755868464228533E-2</v>
      </c>
      <c r="M78" s="102">
        <f>'Fresh Food Co.'!M78+'Retail Roll Up'!M78+'Catering Roll Up'!M78+'G&amp;A'!M78</f>
        <v>540353.84551836771</v>
      </c>
      <c r="N78" s="103">
        <f t="shared" si="25"/>
        <v>1.9731507880264128E-2</v>
      </c>
      <c r="O78" s="102">
        <f>'Fresh Food Co.'!O78+'Retail Roll Up'!O78+'Catering Roll Up'!O78+'G&amp;A'!O78</f>
        <v>549010.35357110912</v>
      </c>
      <c r="P78" s="103">
        <f t="shared" si="26"/>
        <v>1.9730470323649149E-2</v>
      </c>
      <c r="Q78" s="102">
        <f>'Fresh Food Co.'!Q78+'Retail Roll Up'!Q78+'Catering Roll Up'!Q78+'G&amp;A'!Q78</f>
        <v>557841.53213156888</v>
      </c>
      <c r="R78" s="103">
        <f t="shared" si="27"/>
        <v>1.9729446033920676E-2</v>
      </c>
      <c r="S78" s="102">
        <f>'Fresh Food Co.'!S78+'Retail Roll Up'!S78+'Catering Roll Up'!S78+'G&amp;A'!S78</f>
        <v>566830.44107442559</v>
      </c>
      <c r="T78" s="103">
        <f t="shared" si="28"/>
        <v>1.9728425313606811E-2</v>
      </c>
      <c r="U78" s="102">
        <f>'Fresh Food Co.'!U78+'Retail Roll Up'!U78+'Catering Roll Up'!U78+'G&amp;A'!U78</f>
        <v>575980.20518832793</v>
      </c>
      <c r="V78" s="103">
        <f t="shared" si="29"/>
        <v>1.9727408269683194E-2</v>
      </c>
    </row>
    <row r="79" spans="1:22" ht="12.75" customHeight="1" x14ac:dyDescent="0.3">
      <c r="A79" s="38" t="s">
        <v>100</v>
      </c>
      <c r="B79" s="50"/>
      <c r="C79" s="102">
        <f>'Fresh Food Co.'!C79+'Retail Roll Up'!C79+'Catering Roll Up'!C79+'G&amp;A'!C79</f>
        <v>1200</v>
      </c>
      <c r="D79" s="103">
        <f t="shared" si="20"/>
        <v>5.3268770683614452E-5</v>
      </c>
      <c r="E79" s="102">
        <f>'Fresh Food Co.'!E79+'Retail Roll Up'!E79+'Catering Roll Up'!E79+'G&amp;A'!E79</f>
        <v>1230</v>
      </c>
      <c r="F79" s="103">
        <f t="shared" si="21"/>
        <v>5.1154115021666222E-5</v>
      </c>
      <c r="G79" s="102">
        <f>'Fresh Food Co.'!G79+'Retail Roll Up'!G79+'Catering Roll Up'!G79+'G&amp;A'!G79</f>
        <v>1260.75</v>
      </c>
      <c r="H79" s="103">
        <f t="shared" si="22"/>
        <v>4.9954524546907812E-5</v>
      </c>
      <c r="I79" s="102">
        <f>'Fresh Food Co.'!I79+'Retail Roll Up'!I79+'Catering Roll Up'!I79+'G&amp;A'!I79</f>
        <v>1292.26875</v>
      </c>
      <c r="J79" s="103">
        <f t="shared" si="23"/>
        <v>4.8715210648423845E-5</v>
      </c>
      <c r="K79" s="102">
        <f>'Fresh Food Co.'!K79+'Retail Roll Up'!K79+'Catering Roll Up'!K79+'G&amp;A'!K79</f>
        <v>1324.5754687499998</v>
      </c>
      <c r="L79" s="103">
        <f t="shared" si="24"/>
        <v>4.9204045212529052E-5</v>
      </c>
      <c r="M79" s="102">
        <f>'Fresh Food Co.'!M79+'Retail Roll Up'!M79+'Catering Roll Up'!M79+'G&amp;A'!M79</f>
        <v>1357.6898554687498</v>
      </c>
      <c r="N79" s="103">
        <f t="shared" si="25"/>
        <v>4.9577269236303936E-5</v>
      </c>
      <c r="O79" s="102">
        <f>'Fresh Food Co.'!O79+'Retail Roll Up'!O79+'Catering Roll Up'!O79+'G&amp;A'!O79</f>
        <v>1391.6321018554684</v>
      </c>
      <c r="P79" s="103">
        <f t="shared" si="26"/>
        <v>5.0012819810219556E-5</v>
      </c>
      <c r="Q79" s="102">
        <f>'Fresh Food Co.'!Q79+'Retail Roll Up'!Q79+'Catering Roll Up'!Q79+'G&amp;A'!Q79</f>
        <v>1426.422904401855</v>
      </c>
      <c r="R79" s="103">
        <f t="shared" si="27"/>
        <v>5.0448975368343989E-5</v>
      </c>
      <c r="S79" s="102">
        <f>'Fresh Food Co.'!S79+'Retail Roll Up'!S79+'Catering Roll Up'!S79+'G&amp;A'!S79</f>
        <v>1462.0834770119013</v>
      </c>
      <c r="T79" s="103">
        <f t="shared" si="28"/>
        <v>5.0887536357103516E-5</v>
      </c>
      <c r="U79" s="102">
        <f>'Fresh Food Co.'!U79+'Retail Roll Up'!U79+'Catering Roll Up'!U79+'G&amp;A'!U79</f>
        <v>1498.6355639371986</v>
      </c>
      <c r="V79" s="103">
        <f t="shared" si="29"/>
        <v>5.1328492456766704E-5</v>
      </c>
    </row>
    <row r="80" spans="1:22" ht="12.75" customHeight="1" x14ac:dyDescent="0.3">
      <c r="A80" s="38" t="s">
        <v>101</v>
      </c>
      <c r="B80" s="50"/>
      <c r="C80" s="102">
        <f>'Fresh Food Co.'!C80+'Retail Roll Up'!C80+'Catering Roll Up'!C80+'G&amp;A'!C80</f>
        <v>10000</v>
      </c>
      <c r="D80" s="103">
        <f t="shared" si="20"/>
        <v>4.4390642236345377E-4</v>
      </c>
      <c r="E80" s="102">
        <f>'Fresh Food Co.'!E80+'Retail Roll Up'!E80+'Catering Roll Up'!E80+'G&amp;A'!E80</f>
        <v>10000</v>
      </c>
      <c r="F80" s="103">
        <f t="shared" si="21"/>
        <v>4.1588711399728637E-4</v>
      </c>
      <c r="G80" s="102">
        <f>'Fresh Food Co.'!G80+'Retail Roll Up'!G80+'Catering Roll Up'!G80+'G&amp;A'!G80</f>
        <v>10000</v>
      </c>
      <c r="H80" s="103">
        <f t="shared" si="22"/>
        <v>3.9622863015592157E-4</v>
      </c>
      <c r="I80" s="102">
        <f>'Fresh Food Co.'!I80+'Retail Roll Up'!I80+'Catering Roll Up'!I80+'G&amp;A'!I80</f>
        <v>10000</v>
      </c>
      <c r="J80" s="103">
        <f t="shared" si="23"/>
        <v>3.7697429925798214E-4</v>
      </c>
      <c r="K80" s="102">
        <f>'Fresh Food Co.'!K80+'Retail Roll Up'!K80+'Catering Roll Up'!K80+'G&amp;A'!K80</f>
        <v>10000</v>
      </c>
      <c r="L80" s="103">
        <f t="shared" si="24"/>
        <v>3.7147030405872491E-4</v>
      </c>
      <c r="M80" s="102">
        <f>'Fresh Food Co.'!M80+'Retail Roll Up'!M80+'Catering Roll Up'!M80+'G&amp;A'!M80</f>
        <v>10000</v>
      </c>
      <c r="N80" s="103">
        <f t="shared" si="25"/>
        <v>3.6515901652065533E-4</v>
      </c>
      <c r="O80" s="102">
        <f>'Fresh Food Co.'!O80+'Retail Roll Up'!O80+'Catering Roll Up'!O80+'G&amp;A'!O80</f>
        <v>10000</v>
      </c>
      <c r="P80" s="103">
        <f t="shared" si="26"/>
        <v>3.5938248150166465E-4</v>
      </c>
      <c r="Q80" s="102">
        <f>'Fresh Food Co.'!Q80+'Retail Roll Up'!Q80+'Catering Roll Up'!Q80+'G&amp;A'!Q80</f>
        <v>10000</v>
      </c>
      <c r="R80" s="103">
        <f t="shared" si="27"/>
        <v>3.5367474269139607E-4</v>
      </c>
      <c r="S80" s="102">
        <f>'Fresh Food Co.'!S80+'Retail Roll Up'!S80+'Catering Roll Up'!S80+'G&amp;A'!S80</f>
        <v>10000</v>
      </c>
      <c r="T80" s="103">
        <f t="shared" si="28"/>
        <v>3.4804809135182703E-4</v>
      </c>
      <c r="U80" s="102">
        <f>'Fresh Food Co.'!U80+'Retail Roll Up'!U80+'Catering Roll Up'!U80+'G&amp;A'!U80</f>
        <v>10000</v>
      </c>
      <c r="V80" s="103">
        <f t="shared" si="29"/>
        <v>3.4250149730810512E-4</v>
      </c>
    </row>
    <row r="81" spans="1:22" ht="12.75" customHeight="1" x14ac:dyDescent="0.3">
      <c r="A81" s="38" t="s">
        <v>139</v>
      </c>
      <c r="B81" s="50"/>
      <c r="C81" s="102">
        <f>'Fresh Food Co.'!C81+'Retail Roll Up'!C81+'Catering Roll Up'!C81+'G&amp;A'!C81</f>
        <v>33500</v>
      </c>
      <c r="D81" s="103">
        <f t="shared" si="20"/>
        <v>1.4870865149175703E-3</v>
      </c>
      <c r="E81" s="102">
        <f>'Fresh Food Co.'!E81+'Retail Roll Up'!E81+'Catering Roll Up'!E81+'G&amp;A'!E81</f>
        <v>36850</v>
      </c>
      <c r="F81" s="103">
        <f t="shared" si="21"/>
        <v>1.5325440150800002E-3</v>
      </c>
      <c r="G81" s="102">
        <f>'Fresh Food Co.'!G81+'Retail Roll Up'!G81+'Catering Roll Up'!G81+'G&amp;A'!G81</f>
        <v>38692.5</v>
      </c>
      <c r="H81" s="103">
        <f t="shared" si="22"/>
        <v>1.5331076272307996E-3</v>
      </c>
      <c r="I81" s="102">
        <f>'Fresh Food Co.'!I81+'Retail Roll Up'!I81+'Catering Roll Up'!I81+'G&amp;A'!I81</f>
        <v>39659.8125</v>
      </c>
      <c r="J81" s="103">
        <f t="shared" si="23"/>
        <v>1.4950730025890459E-3</v>
      </c>
      <c r="K81" s="102">
        <f>'Fresh Food Co.'!K81+'Retail Roll Up'!K81+'Catering Roll Up'!K81+'G&amp;A'!K81</f>
        <v>40651.307812499996</v>
      </c>
      <c r="L81" s="103">
        <f t="shared" si="24"/>
        <v>1.5100753673494194E-3</v>
      </c>
      <c r="M81" s="102">
        <f>'Fresh Food Co.'!M81+'Retail Roll Up'!M81+'Catering Roll Up'!M81+'G&amp;A'!M81</f>
        <v>41667.590507812492</v>
      </c>
      <c r="N81" s="103">
        <f t="shared" si="25"/>
        <v>1.5215296370618204E-3</v>
      </c>
      <c r="O81" s="102">
        <f>'Fresh Food Co.'!O81+'Retail Roll Up'!O81+'Catering Roll Up'!O81+'G&amp;A'!O81</f>
        <v>42709.280270507799</v>
      </c>
      <c r="P81" s="103">
        <f t="shared" si="26"/>
        <v>1.5348967126765181E-3</v>
      </c>
      <c r="Q81" s="102">
        <f>'Fresh Food Co.'!Q81+'Retail Roll Up'!Q81+'Catering Roll Up'!Q81+'G&amp;A'!Q81</f>
        <v>43777.012277270493</v>
      </c>
      <c r="R81" s="103">
        <f t="shared" si="27"/>
        <v>1.5482823552961727E-3</v>
      </c>
      <c r="S81" s="102">
        <f>'Fresh Food Co.'!S81+'Retail Roll Up'!S81+'Catering Roll Up'!S81+'G&amp;A'!S81</f>
        <v>44871.437584202249</v>
      </c>
      <c r="T81" s="103">
        <f t="shared" si="28"/>
        <v>1.561741820739423E-3</v>
      </c>
      <c r="U81" s="102">
        <f>'Fresh Food Co.'!U81+'Retail Roll Up'!U81+'Catering Roll Up'!U81+'G&amp;A'!U81</f>
        <v>45993.223523807304</v>
      </c>
      <c r="V81" s="103">
        <f t="shared" si="29"/>
        <v>1.5752747922930365E-3</v>
      </c>
    </row>
    <row r="82" spans="1:22" ht="12.75" customHeight="1" x14ac:dyDescent="0.3">
      <c r="A82" s="38" t="s">
        <v>155</v>
      </c>
      <c r="B82" s="50"/>
      <c r="C82" s="102">
        <f>'Fresh Food Co.'!C82+'Retail Roll Up'!C82+'Catering Roll Up'!C82+'G&amp;A'!C82</f>
        <v>0</v>
      </c>
      <c r="D82" s="103">
        <f t="shared" si="20"/>
        <v>0</v>
      </c>
      <c r="E82" s="102">
        <f>'Fresh Food Co.'!E82+'Retail Roll Up'!E82+'Catering Roll Up'!E82+'G&amp;A'!E82</f>
        <v>0</v>
      </c>
      <c r="F82" s="103">
        <f t="shared" si="21"/>
        <v>0</v>
      </c>
      <c r="G82" s="102">
        <f>'Fresh Food Co.'!G82+'Retail Roll Up'!G82+'Catering Roll Up'!G82+'G&amp;A'!G82</f>
        <v>0</v>
      </c>
      <c r="H82" s="103">
        <f t="shared" si="22"/>
        <v>0</v>
      </c>
      <c r="I82" s="102">
        <f>'Fresh Food Co.'!I82+'Retail Roll Up'!I82+'Catering Roll Up'!I82+'G&amp;A'!I82</f>
        <v>0</v>
      </c>
      <c r="J82" s="103">
        <f t="shared" si="23"/>
        <v>0</v>
      </c>
      <c r="K82" s="102">
        <f>'Fresh Food Co.'!K82+'Retail Roll Up'!K82+'Catering Roll Up'!K82+'G&amp;A'!K82</f>
        <v>0</v>
      </c>
      <c r="L82" s="103">
        <f t="shared" si="24"/>
        <v>0</v>
      </c>
      <c r="M82" s="102">
        <f>'Fresh Food Co.'!M82+'Retail Roll Up'!M82+'Catering Roll Up'!M82+'G&amp;A'!M82</f>
        <v>0</v>
      </c>
      <c r="N82" s="103">
        <f t="shared" si="25"/>
        <v>0</v>
      </c>
      <c r="O82" s="102">
        <f>'Fresh Food Co.'!O82+'Retail Roll Up'!O82+'Catering Roll Up'!O82+'G&amp;A'!O82</f>
        <v>0</v>
      </c>
      <c r="P82" s="103">
        <f t="shared" si="26"/>
        <v>0</v>
      </c>
      <c r="Q82" s="102">
        <f>'Fresh Food Co.'!Q82+'Retail Roll Up'!Q82+'Catering Roll Up'!Q82+'G&amp;A'!Q82</f>
        <v>0</v>
      </c>
      <c r="R82" s="103">
        <f t="shared" si="27"/>
        <v>0</v>
      </c>
      <c r="S82" s="102">
        <f>'Fresh Food Co.'!S82+'Retail Roll Up'!S82+'Catering Roll Up'!S82+'G&amp;A'!S82</f>
        <v>0</v>
      </c>
      <c r="T82" s="103">
        <f t="shared" si="28"/>
        <v>0</v>
      </c>
      <c r="U82" s="102">
        <f>'Fresh Food Co.'!U82+'Retail Roll Up'!U82+'Catering Roll Up'!U82+'G&amp;A'!U82</f>
        <v>0</v>
      </c>
      <c r="V82" s="103">
        <f t="shared" si="29"/>
        <v>0</v>
      </c>
    </row>
    <row r="83" spans="1:22" ht="12.75" customHeight="1" x14ac:dyDescent="0.3">
      <c r="A83" s="38" t="s">
        <v>77</v>
      </c>
      <c r="B83" s="50"/>
      <c r="C83" s="102">
        <f>'Fresh Food Co.'!C83+'Retail Roll Up'!C83+'Catering Roll Up'!C83+'G&amp;A'!C83</f>
        <v>2500</v>
      </c>
      <c r="D83" s="103">
        <f t="shared" si="20"/>
        <v>1.1097660559086344E-4</v>
      </c>
      <c r="E83" s="102">
        <f>'Fresh Food Co.'!E83+'Retail Roll Up'!E83+'Catering Roll Up'!E83+'G&amp;A'!E83</f>
        <v>2500</v>
      </c>
      <c r="F83" s="103">
        <f t="shared" si="21"/>
        <v>1.0397177849932159E-4</v>
      </c>
      <c r="G83" s="102">
        <f>'Fresh Food Co.'!G83+'Retail Roll Up'!G83+'Catering Roll Up'!G83+'G&amp;A'!G83</f>
        <v>2500</v>
      </c>
      <c r="H83" s="103">
        <f t="shared" si="22"/>
        <v>9.9057157538980393E-5</v>
      </c>
      <c r="I83" s="102">
        <f>'Fresh Food Co.'!I83+'Retail Roll Up'!I83+'Catering Roll Up'!I83+'G&amp;A'!I83</f>
        <v>2500</v>
      </c>
      <c r="J83" s="103">
        <f t="shared" si="23"/>
        <v>9.4243574814495534E-5</v>
      </c>
      <c r="K83" s="102">
        <f>'Fresh Food Co.'!K83+'Retail Roll Up'!K83+'Catering Roll Up'!K83+'G&amp;A'!K83</f>
        <v>2500</v>
      </c>
      <c r="L83" s="103">
        <f t="shared" si="24"/>
        <v>9.2867576014681228E-5</v>
      </c>
      <c r="M83" s="102">
        <f>'Fresh Food Co.'!M83+'Retail Roll Up'!M83+'Catering Roll Up'!M83+'G&amp;A'!M83</f>
        <v>2500</v>
      </c>
      <c r="N83" s="103">
        <f t="shared" si="25"/>
        <v>9.1289754130163833E-5</v>
      </c>
      <c r="O83" s="102">
        <f>'Fresh Food Co.'!O83+'Retail Roll Up'!O83+'Catering Roll Up'!O83+'G&amp;A'!O83</f>
        <v>2500</v>
      </c>
      <c r="P83" s="103">
        <f t="shared" si="26"/>
        <v>8.9845620375416163E-5</v>
      </c>
      <c r="Q83" s="102">
        <f>'Fresh Food Co.'!Q83+'Retail Roll Up'!Q83+'Catering Roll Up'!Q83+'G&amp;A'!Q83</f>
        <v>2500</v>
      </c>
      <c r="R83" s="103">
        <f t="shared" si="27"/>
        <v>8.8418685672849017E-5</v>
      </c>
      <c r="S83" s="102">
        <f>'Fresh Food Co.'!S83+'Retail Roll Up'!S83+'Catering Roll Up'!S83+'G&amp;A'!S83</f>
        <v>2500</v>
      </c>
      <c r="T83" s="103">
        <f t="shared" si="28"/>
        <v>8.7012022837956759E-5</v>
      </c>
      <c r="U83" s="102">
        <f>'Fresh Food Co.'!U83+'Retail Roll Up'!U83+'Catering Roll Up'!U83+'G&amp;A'!U83</f>
        <v>2500</v>
      </c>
      <c r="V83" s="103">
        <f t="shared" si="29"/>
        <v>8.5625374327026279E-5</v>
      </c>
    </row>
    <row r="84" spans="1:22" ht="12.75" customHeight="1" x14ac:dyDescent="0.3">
      <c r="A84" s="38" t="s">
        <v>98</v>
      </c>
      <c r="B84" s="50"/>
      <c r="C84" s="102">
        <f>'Fresh Food Co.'!C84+'Retail Roll Up'!C84+'Catering Roll Up'!C84+'G&amp;A'!C84</f>
        <v>10000</v>
      </c>
      <c r="D84" s="103">
        <f t="shared" si="20"/>
        <v>4.4390642236345377E-4</v>
      </c>
      <c r="E84" s="102">
        <f>'Fresh Food Co.'!E84+'Retail Roll Up'!E84+'Catering Roll Up'!E84+'G&amp;A'!E84</f>
        <v>10000</v>
      </c>
      <c r="F84" s="103">
        <f t="shared" si="21"/>
        <v>4.1588711399728637E-4</v>
      </c>
      <c r="G84" s="102">
        <f>'Fresh Food Co.'!G84+'Retail Roll Up'!G84+'Catering Roll Up'!G84+'G&amp;A'!G84</f>
        <v>10000</v>
      </c>
      <c r="H84" s="103">
        <f t="shared" si="22"/>
        <v>3.9622863015592157E-4</v>
      </c>
      <c r="I84" s="102">
        <f>'Fresh Food Co.'!I84+'Retail Roll Up'!I84+'Catering Roll Up'!I84+'G&amp;A'!I84</f>
        <v>10000</v>
      </c>
      <c r="J84" s="103">
        <f t="shared" si="23"/>
        <v>3.7697429925798214E-4</v>
      </c>
      <c r="K84" s="102">
        <f>'Fresh Food Co.'!K84+'Retail Roll Up'!K84+'Catering Roll Up'!K84+'G&amp;A'!K84</f>
        <v>10000</v>
      </c>
      <c r="L84" s="103">
        <f t="shared" si="24"/>
        <v>3.7147030405872491E-4</v>
      </c>
      <c r="M84" s="102">
        <f>'Fresh Food Co.'!M84+'Retail Roll Up'!M84+'Catering Roll Up'!M84+'G&amp;A'!M84</f>
        <v>10000</v>
      </c>
      <c r="N84" s="103">
        <f t="shared" si="25"/>
        <v>3.6515901652065533E-4</v>
      </c>
      <c r="O84" s="102">
        <f>'Fresh Food Co.'!O84+'Retail Roll Up'!O84+'Catering Roll Up'!O84+'G&amp;A'!O84</f>
        <v>10000</v>
      </c>
      <c r="P84" s="103">
        <f t="shared" si="26"/>
        <v>3.5938248150166465E-4</v>
      </c>
      <c r="Q84" s="102">
        <f>'Fresh Food Co.'!Q84+'Retail Roll Up'!Q84+'Catering Roll Up'!Q84+'G&amp;A'!Q84</f>
        <v>10000</v>
      </c>
      <c r="R84" s="103">
        <f t="shared" si="27"/>
        <v>3.5367474269139607E-4</v>
      </c>
      <c r="S84" s="102">
        <f>'Fresh Food Co.'!S84+'Retail Roll Up'!S84+'Catering Roll Up'!S84+'G&amp;A'!S84</f>
        <v>10000</v>
      </c>
      <c r="T84" s="103">
        <f t="shared" si="28"/>
        <v>3.4804809135182703E-4</v>
      </c>
      <c r="U84" s="102">
        <f>'Fresh Food Co.'!U84+'Retail Roll Up'!U84+'Catering Roll Up'!U84+'G&amp;A'!U84</f>
        <v>10000</v>
      </c>
      <c r="V84" s="103">
        <f t="shared" si="29"/>
        <v>3.4250149730810512E-4</v>
      </c>
    </row>
    <row r="85" spans="1:22" ht="12.75" customHeight="1" x14ac:dyDescent="0.3">
      <c r="A85" s="38" t="s">
        <v>79</v>
      </c>
      <c r="B85" s="50"/>
      <c r="C85" s="102">
        <f>'Fresh Food Co.'!C85+'Retail Roll Up'!C85+'Catering Roll Up'!C85+'G&amp;A'!C85</f>
        <v>5500</v>
      </c>
      <c r="D85" s="103">
        <f t="shared" si="20"/>
        <v>2.441485322998996E-4</v>
      </c>
      <c r="E85" s="102">
        <f>'Fresh Food Co.'!E85+'Retail Roll Up'!E85+'Catering Roll Up'!E85+'G&amp;A'!E85</f>
        <v>5582.4999999999991</v>
      </c>
      <c r="F85" s="103">
        <f t="shared" si="21"/>
        <v>2.321689813889851E-4</v>
      </c>
      <c r="G85" s="102">
        <f>'Fresh Food Co.'!G85+'Retail Roll Up'!G85+'Catering Roll Up'!G85+'G&amp;A'!G85</f>
        <v>5666.2374999999984</v>
      </c>
      <c r="H85" s="103">
        <f t="shared" si="22"/>
        <v>2.2451255227631131E-4</v>
      </c>
      <c r="I85" s="102">
        <f>'Fresh Food Co.'!I85+'Retail Roll Up'!I85+'Catering Roll Up'!I85+'G&amp;A'!I85</f>
        <v>5751.2310624999982</v>
      </c>
      <c r="J85" s="103">
        <f t="shared" si="23"/>
        <v>2.1680662996566768E-4</v>
      </c>
      <c r="K85" s="102">
        <f>'Fresh Food Co.'!K85+'Retail Roll Up'!K85+'Catering Roll Up'!K85+'G&amp;A'!K85</f>
        <v>5837.4995284374972</v>
      </c>
      <c r="L85" s="103">
        <f t="shared" si="24"/>
        <v>2.1684577247713403E-4</v>
      </c>
      <c r="M85" s="102">
        <f>'Fresh Food Co.'!M85+'Retail Roll Up'!M85+'Catering Roll Up'!M85+'G&amp;A'!M85</f>
        <v>5925.0620213640595</v>
      </c>
      <c r="N85" s="103">
        <f t="shared" si="25"/>
        <v>2.1635898205451862E-4</v>
      </c>
      <c r="O85" s="102">
        <f>'Fresh Food Co.'!O85+'Retail Roll Up'!O85+'Catering Roll Up'!O85+'G&amp;A'!O85</f>
        <v>6013.9379516845202</v>
      </c>
      <c r="P85" s="103">
        <f t="shared" si="26"/>
        <v>2.161303944673421E-4</v>
      </c>
      <c r="Q85" s="102">
        <f>'Fresh Food Co.'!Q85+'Retail Roll Up'!Q85+'Catering Roll Up'!Q85+'G&amp;A'!Q85</f>
        <v>6104.1470209597874</v>
      </c>
      <c r="R85" s="103">
        <f t="shared" si="27"/>
        <v>2.1588826269884045E-4</v>
      </c>
      <c r="S85" s="102">
        <f>'Fresh Food Co.'!S85+'Retail Roll Up'!S85+'Catering Roll Up'!S85+'G&amp;A'!S85</f>
        <v>6195.7092262741835</v>
      </c>
      <c r="T85" s="103">
        <f t="shared" si="28"/>
        <v>2.1564047707756348E-4</v>
      </c>
      <c r="U85" s="102">
        <f>'Fresh Food Co.'!U85+'Retail Roll Up'!U85+'Catering Roll Up'!U85+'G&amp;A'!U85</f>
        <v>6288.6448646682957</v>
      </c>
      <c r="V85" s="103">
        <f t="shared" si="29"/>
        <v>2.1538702821878174E-4</v>
      </c>
    </row>
    <row r="86" spans="1:22" ht="12.75" customHeight="1" x14ac:dyDescent="0.3">
      <c r="A86" s="38" t="s">
        <v>15</v>
      </c>
      <c r="B86" s="50"/>
      <c r="C86" s="102">
        <f>'Fresh Food Co.'!C86+'Retail Roll Up'!C86+'Catering Roll Up'!C86+'G&amp;A'!C86</f>
        <v>88789.081520000007</v>
      </c>
      <c r="D86" s="103">
        <f t="shared" ref="D86:D105" si="60">IFERROR(C86/C$28,0)</f>
        <v>3.9414043522480249E-3</v>
      </c>
      <c r="E86" s="102">
        <f>'Fresh Food Co.'!E86+'Retail Roll Up'!E86+'Catering Roll Up'!E86+'G&amp;A'!E86</f>
        <v>94821.385599999994</v>
      </c>
      <c r="F86" s="103">
        <f t="shared" ref="F86:F105" si="61">IFERROR(E86/E$28,0)</f>
        <v>3.9434992402407843E-3</v>
      </c>
      <c r="G86" s="102">
        <f>'Fresh Food Co.'!G86+'Retail Roll Up'!G86+'Catering Roll Up'!G86+'G&amp;A'!G86</f>
        <v>99566.085391999994</v>
      </c>
      <c r="H86" s="103">
        <f t="shared" ref="H86:H105" si="62">IFERROR(G86/G$28,0)</f>
        <v>3.9450933624859677E-3</v>
      </c>
      <c r="I86" s="102">
        <f>'Fresh Food Co.'!I86+'Retail Roll Up'!I86+'Catering Roll Up'!I86+'G&amp;A'!I86</f>
        <v>104694.58349983998</v>
      </c>
      <c r="J86" s="103">
        <f t="shared" ref="J86:J105" si="63">IFERROR(I86/I$28,0)</f>
        <v>3.9467167250958474E-3</v>
      </c>
      <c r="K86" s="102">
        <f>'Fresh Food Co.'!K86+'Retail Roll Up'!K86+'Catering Roll Up'!K86+'G&amp;A'!K86</f>
        <v>106365.8023178368</v>
      </c>
      <c r="L86" s="103">
        <f t="shared" ref="L86:L105" si="64">IFERROR(K86/K$28,0)</f>
        <v>3.9511736928457067E-3</v>
      </c>
      <c r="M86" s="102">
        <f>'Fresh Food Co.'!M86+'Retail Roll Up'!M86+'Catering Roll Up'!M86+'G&amp;A'!M86</f>
        <v>108070.76910367352</v>
      </c>
      <c r="N86" s="103">
        <f t="shared" ref="N86:N105" si="65">IFERROR(M86/M$28,0)</f>
        <v>3.9463015760528245E-3</v>
      </c>
      <c r="O86" s="102">
        <f>'Fresh Food Co.'!O86+'Retail Roll Up'!O86+'Catering Roll Up'!O86+'G&amp;A'!O86</f>
        <v>109802.0707142218</v>
      </c>
      <c r="P86" s="103">
        <f t="shared" ref="P86:P105" si="66">IFERROR(O86/O$28,0)</f>
        <v>3.946094064729829E-3</v>
      </c>
      <c r="Q86" s="102">
        <f>'Fresh Food Co.'!Q86+'Retail Roll Up'!Q86+'Catering Roll Up'!Q86+'G&amp;A'!Q86</f>
        <v>111568.30642631379</v>
      </c>
      <c r="R86" s="103">
        <f t="shared" ref="R86:R105" si="67">IFERROR(Q86/Q$28,0)</f>
        <v>3.945889206784136E-3</v>
      </c>
      <c r="S86" s="102">
        <f>'Fresh Food Co.'!S86+'Retail Roll Up'!S86+'Catering Roll Up'!S86+'G&amp;A'!S86</f>
        <v>113366.08821488514</v>
      </c>
      <c r="T86" s="103">
        <f t="shared" ref="T86:T105" si="68">IFERROR(S86/S$28,0)</f>
        <v>3.9456850627213628E-3</v>
      </c>
      <c r="U86" s="102">
        <f>'Fresh Food Co.'!U86+'Retail Roll Up'!U86+'Catering Roll Up'!U86+'G&amp;A'!U86</f>
        <v>115196.04103766559</v>
      </c>
      <c r="V86" s="103">
        <f t="shared" si="29"/>
        <v>3.945481653936639E-3</v>
      </c>
    </row>
    <row r="87" spans="1:22" ht="12.75" customHeight="1" x14ac:dyDescent="0.3">
      <c r="A87" s="38" t="s">
        <v>152</v>
      </c>
      <c r="B87" s="50"/>
      <c r="C87" s="102">
        <f>'Fresh Food Co.'!C87+'Retail Roll Up'!C87+'Catering Roll Up'!C87+'G&amp;A'!C87</f>
        <v>77899</v>
      </c>
      <c r="D87" s="103">
        <f t="shared" si="60"/>
        <v>3.4579866395690688E-3</v>
      </c>
      <c r="E87" s="102">
        <f>'Fresh Food Co.'!E87+'Retail Roll Up'!E87+'Catering Roll Up'!E87+'G&amp;A'!E87</f>
        <v>85688.900000000009</v>
      </c>
      <c r="F87" s="103">
        <f t="shared" si="61"/>
        <v>3.5636909322602078E-3</v>
      </c>
      <c r="G87" s="102">
        <f>'Fresh Food Co.'!G87+'Retail Roll Up'!G87+'Catering Roll Up'!G87+'G&amp;A'!G87</f>
        <v>94257.790000000023</v>
      </c>
      <c r="H87" s="103">
        <f t="shared" si="62"/>
        <v>3.7347635013224535E-3</v>
      </c>
      <c r="I87" s="102">
        <f>'Fresh Food Co.'!I87+'Retail Roll Up'!I87+'Catering Roll Up'!I87+'G&amp;A'!I87</f>
        <v>96614.234750000018</v>
      </c>
      <c r="J87" s="103">
        <f t="shared" si="63"/>
        <v>3.6421083443227442E-3</v>
      </c>
      <c r="K87" s="102">
        <f>'Fresh Food Co.'!K87+'Retail Roll Up'!K87+'Catering Roll Up'!K87+'G&amp;A'!K87</f>
        <v>99029.590618750008</v>
      </c>
      <c r="L87" s="103">
        <f t="shared" si="64"/>
        <v>3.6786552137958116E-3</v>
      </c>
      <c r="M87" s="102">
        <f>'Fresh Food Co.'!M87+'Retail Roll Up'!M87+'Catering Roll Up'!M87+'G&amp;A'!M87</f>
        <v>101505.33038421875</v>
      </c>
      <c r="N87" s="103">
        <f t="shared" si="65"/>
        <v>3.7065586614705511E-3</v>
      </c>
      <c r="O87" s="102">
        <f>'Fresh Food Co.'!O87+'Retail Roll Up'!O87+'Catering Roll Up'!O87+'G&amp;A'!O87</f>
        <v>104042.9636438242</v>
      </c>
      <c r="P87" s="103">
        <f t="shared" si="66"/>
        <v>3.7391218457105018E-3</v>
      </c>
      <c r="Q87" s="102">
        <f>'Fresh Food Co.'!Q87+'Retail Roll Up'!Q87+'Catering Roll Up'!Q87+'G&amp;A'!Q87</f>
        <v>106644.0377349198</v>
      </c>
      <c r="R87" s="103">
        <f t="shared" si="67"/>
        <v>3.7717302605469287E-3</v>
      </c>
      <c r="S87" s="102">
        <f>'Fresh Food Co.'!S87+'Retail Roll Up'!S87+'Catering Roll Up'!S87+'G&amp;A'!S87</f>
        <v>109310.13867829279</v>
      </c>
      <c r="T87" s="103">
        <f t="shared" si="68"/>
        <v>3.8045185132383331E-3</v>
      </c>
      <c r="U87" s="102">
        <f>'Fresh Food Co.'!U87+'Retail Roll Up'!U87+'Catering Roll Up'!U87+'G&amp;A'!U87</f>
        <v>112042.89214525009</v>
      </c>
      <c r="V87" s="103">
        <f t="shared" si="29"/>
        <v>3.837485832247869E-3</v>
      </c>
    </row>
    <row r="88" spans="1:22" ht="12.75" customHeight="1" x14ac:dyDescent="0.3">
      <c r="A88" s="38" t="s">
        <v>12</v>
      </c>
      <c r="B88" s="50"/>
      <c r="C88" s="102">
        <f>'Fresh Food Co.'!C88+'Retail Roll Up'!C88+'Catering Roll Up'!C88+'G&amp;A'!C88</f>
        <v>113206.07893799999</v>
      </c>
      <c r="D88" s="103">
        <f t="shared" si="60"/>
        <v>5.0252905491162316E-3</v>
      </c>
      <c r="E88" s="102">
        <f>'Fresh Food Co.'!E88+'Retail Roll Up'!E88+'Catering Roll Up'!E88+'G&amp;A'!E88</f>
        <v>120897.26664000002</v>
      </c>
      <c r="F88" s="103">
        <f t="shared" si="61"/>
        <v>5.0279615313070011E-3</v>
      </c>
      <c r="G88" s="102">
        <f>'Fresh Food Co.'!G88+'Retail Roll Up'!G88+'Catering Roll Up'!G88+'G&amp;A'!G88</f>
        <v>126946.7588748</v>
      </c>
      <c r="H88" s="103">
        <f t="shared" si="62"/>
        <v>5.0299940371696088E-3</v>
      </c>
      <c r="I88" s="102">
        <f>'Fresh Food Co.'!I88+'Retail Roll Up'!I88+'Catering Roll Up'!I88+'G&amp;A'!I88</f>
        <v>133485.593962296</v>
      </c>
      <c r="J88" s="103">
        <f t="shared" si="63"/>
        <v>5.0320638244972064E-3</v>
      </c>
      <c r="K88" s="102">
        <f>'Fresh Food Co.'!K88+'Retail Roll Up'!K88+'Catering Roll Up'!K88+'G&amp;A'!K88</f>
        <v>135616.39795524196</v>
      </c>
      <c r="L88" s="103">
        <f t="shared" si="64"/>
        <v>5.0377464583782772E-3</v>
      </c>
      <c r="M88" s="102">
        <f>'Fresh Food Co.'!M88+'Retail Roll Up'!M88+'Catering Roll Up'!M88+'G&amp;A'!M88</f>
        <v>137790.2306071838</v>
      </c>
      <c r="N88" s="103">
        <f t="shared" si="65"/>
        <v>5.0315345094673536E-3</v>
      </c>
      <c r="O88" s="102">
        <f>'Fresh Food Co.'!O88+'Retail Roll Up'!O88+'Catering Roll Up'!O88+'G&amp;A'!O88</f>
        <v>139997.64016063281</v>
      </c>
      <c r="P88" s="103">
        <f t="shared" si="66"/>
        <v>5.0312699325305325E-3</v>
      </c>
      <c r="Q88" s="102">
        <f>'Fresh Food Co.'!Q88+'Retail Roll Up'!Q88+'Catering Roll Up'!Q88+'G&amp;A'!Q88</f>
        <v>142249.59069355007</v>
      </c>
      <c r="R88" s="103">
        <f t="shared" si="67"/>
        <v>5.0310087386497724E-3</v>
      </c>
      <c r="S88" s="102">
        <f>'Fresh Food Co.'!S88+'Retail Roll Up'!S88+'Catering Roll Up'!S88+'G&amp;A'!S88</f>
        <v>144541.76247397857</v>
      </c>
      <c r="T88" s="103">
        <f t="shared" si="68"/>
        <v>5.0307484549697379E-3</v>
      </c>
      <c r="U88" s="102">
        <f>'Fresh Food Co.'!U88+'Retail Roll Up'!U88+'Catering Roll Up'!U88+'G&amp;A'!U88</f>
        <v>146874.95232302361</v>
      </c>
      <c r="V88" s="103">
        <f t="shared" si="29"/>
        <v>5.0304891087692141E-3</v>
      </c>
    </row>
    <row r="89" spans="1:22" ht="12.75" customHeight="1" x14ac:dyDescent="0.3">
      <c r="A89" s="38" t="s">
        <v>172</v>
      </c>
      <c r="B89" s="50"/>
      <c r="C89" s="102">
        <f>'Fresh Food Co.'!C89+'Retail Roll Up'!C89+'Catering Roll Up'!C89+'G&amp;A'!C89</f>
        <v>33024</v>
      </c>
      <c r="D89" s="103">
        <f t="shared" si="60"/>
        <v>1.4659565692130697E-3</v>
      </c>
      <c r="E89" s="102">
        <f>'Fresh Food Co.'!E89+'Retail Roll Up'!E89+'Catering Roll Up'!E89+'G&amp;A'!E89</f>
        <v>34675.200000000004</v>
      </c>
      <c r="F89" s="103">
        <f t="shared" si="61"/>
        <v>1.4420968855278706E-3</v>
      </c>
      <c r="G89" s="102">
        <f>'Fresh Food Co.'!G89+'Retail Roll Up'!G89+'Catering Roll Up'!G89+'G&amp;A'!G89</f>
        <v>35542.080000000002</v>
      </c>
      <c r="H89" s="103">
        <f t="shared" si="62"/>
        <v>1.4082789671292179E-3</v>
      </c>
      <c r="I89" s="102">
        <f>'Fresh Food Co.'!I89+'Retail Roll Up'!I89+'Catering Roll Up'!I89+'G&amp;A'!I89</f>
        <v>36430.631999999998</v>
      </c>
      <c r="J89" s="103">
        <f t="shared" si="63"/>
        <v>1.3733411969725419E-3</v>
      </c>
      <c r="K89" s="102">
        <f>'Fresh Food Co.'!K89+'Retail Roll Up'!K89+'Catering Roll Up'!K89+'G&amp;A'!K89</f>
        <v>37341.397799999992</v>
      </c>
      <c r="L89" s="103">
        <f t="shared" si="64"/>
        <v>1.3871220394743799E-3</v>
      </c>
      <c r="M89" s="102">
        <f>'Fresh Food Co.'!M89+'Retail Roll Up'!M89+'Catering Roll Up'!M89+'G&amp;A'!M89</f>
        <v>38274.932744999991</v>
      </c>
      <c r="N89" s="103">
        <f t="shared" si="65"/>
        <v>1.3976436798558423E-3</v>
      </c>
      <c r="O89" s="102">
        <f>'Fresh Food Co.'!O89+'Retail Roll Up'!O89+'Catering Roll Up'!O89+'G&amp;A'!O89</f>
        <v>39231.806063624987</v>
      </c>
      <c r="P89" s="103">
        <f t="shared" si="66"/>
        <v>1.4099223816937602E-3</v>
      </c>
      <c r="Q89" s="102">
        <f>'Fresh Food Co.'!Q89+'Retail Roll Up'!Q89+'Catering Roll Up'!Q89+'G&amp;A'!Q89</f>
        <v>40212.601215215611</v>
      </c>
      <c r="R89" s="103">
        <f t="shared" si="67"/>
        <v>1.42221813877431E-3</v>
      </c>
      <c r="S89" s="102">
        <f>'Fresh Food Co.'!S89+'Retail Roll Up'!S89+'Catering Roll Up'!S89+'G&amp;A'!S89</f>
        <v>41217.916245595996</v>
      </c>
      <c r="T89" s="103">
        <f t="shared" si="68"/>
        <v>1.4345817078779152E-3</v>
      </c>
      <c r="U89" s="102">
        <f>'Fresh Food Co.'!U89+'Retail Roll Up'!U89+'Catering Roll Up'!U89+'G&amp;A'!U89</f>
        <v>42248.364151735892</v>
      </c>
      <c r="V89" s="103">
        <f t="shared" si="29"/>
        <v>1.4470127980787616E-3</v>
      </c>
    </row>
    <row r="90" spans="1:22" ht="12.75" customHeight="1" x14ac:dyDescent="0.3">
      <c r="A90" s="38" t="s">
        <v>17</v>
      </c>
      <c r="B90" s="50"/>
      <c r="C90" s="102">
        <f>'Fresh Food Co.'!C90+'Retail Roll Up'!C90+'Catering Roll Up'!C90+'G&amp;A'!C90</f>
        <v>4439.454076</v>
      </c>
      <c r="D90" s="103">
        <f t="shared" si="60"/>
        <v>1.9707021761240125E-4</v>
      </c>
      <c r="E90" s="102">
        <f>'Fresh Food Co.'!E90+'Retail Roll Up'!E90+'Catering Roll Up'!E90+'G&amp;A'!E90</f>
        <v>4741.0692799999997</v>
      </c>
      <c r="F90" s="103">
        <f t="shared" si="61"/>
        <v>1.9717496201203922E-4</v>
      </c>
      <c r="G90" s="102">
        <f>'Fresh Food Co.'!G90+'Retail Roll Up'!G90+'Catering Roll Up'!G90+'G&amp;A'!G90</f>
        <v>4978.3042696000011</v>
      </c>
      <c r="H90" s="103">
        <f t="shared" si="62"/>
        <v>1.9725466812429843E-4</v>
      </c>
      <c r="I90" s="102">
        <f>'Fresh Food Co.'!I90+'Retail Roll Up'!I90+'Catering Roll Up'!I90+'G&amp;A'!I90</f>
        <v>5234.7291749919996</v>
      </c>
      <c r="J90" s="103">
        <f t="shared" si="63"/>
        <v>1.9733583625479239E-4</v>
      </c>
      <c r="K90" s="102">
        <f>'Fresh Food Co.'!K90+'Retail Roll Up'!K90+'Catering Roll Up'!K90+'G&amp;A'!K90</f>
        <v>5318.2901158918394</v>
      </c>
      <c r="L90" s="103">
        <f t="shared" si="64"/>
        <v>1.975586846422853E-4</v>
      </c>
      <c r="M90" s="102">
        <f>'Fresh Food Co.'!M90+'Retail Roll Up'!M90+'Catering Roll Up'!M90+'G&amp;A'!M90</f>
        <v>5403.5384551836778</v>
      </c>
      <c r="N90" s="103">
        <f t="shared" si="65"/>
        <v>1.973150788026413E-4</v>
      </c>
      <c r="O90" s="102">
        <f>'Fresh Food Co.'!O90+'Retail Roll Up'!O90+'Catering Roll Up'!O90+'G&amp;A'!O90</f>
        <v>5490.1035357110904</v>
      </c>
      <c r="P90" s="103">
        <f t="shared" si="66"/>
        <v>1.9730470323649145E-4</v>
      </c>
      <c r="Q90" s="102">
        <f>'Fresh Food Co.'!Q90+'Retail Roll Up'!Q90+'Catering Roll Up'!Q90+'G&amp;A'!Q90</f>
        <v>5578.4153213156887</v>
      </c>
      <c r="R90" s="103">
        <f t="shared" si="67"/>
        <v>1.9729446033920676E-4</v>
      </c>
      <c r="S90" s="102">
        <f>'Fresh Food Co.'!S90+'Retail Roll Up'!S90+'Catering Roll Up'!S90+'G&amp;A'!S90</f>
        <v>5668.3044107442556</v>
      </c>
      <c r="T90" s="103">
        <f t="shared" si="68"/>
        <v>1.9728425313606809E-4</v>
      </c>
      <c r="U90" s="102">
        <f>'Fresh Food Co.'!U90+'Retail Roll Up'!U90+'Catering Roll Up'!U90+'G&amp;A'!U90</f>
        <v>5759.80205188328</v>
      </c>
      <c r="V90" s="103">
        <f t="shared" si="29"/>
        <v>1.9727408269683196E-4</v>
      </c>
    </row>
    <row r="91" spans="1:22" ht="12.75" customHeight="1" x14ac:dyDescent="0.3">
      <c r="A91" s="38" t="s">
        <v>143</v>
      </c>
      <c r="B91" s="38"/>
      <c r="C91" s="102">
        <f>'Fresh Food Co.'!C91+'Retail Roll Up'!C91+'Catering Roll Up'!C91+'G&amp;A'!C91</f>
        <v>24522</v>
      </c>
      <c r="D91" s="103">
        <f t="shared" si="60"/>
        <v>1.0885473289196613E-3</v>
      </c>
      <c r="E91" s="102">
        <f>'Fresh Food Co.'!E91+'Retail Roll Up'!E91+'Catering Roll Up'!E91+'G&amp;A'!E91</f>
        <v>26974.2</v>
      </c>
      <c r="F91" s="103">
        <f t="shared" si="61"/>
        <v>1.1218222190385603E-3</v>
      </c>
      <c r="G91" s="102">
        <f>'Fresh Food Co.'!G91+'Retail Roll Up'!G91+'Catering Roll Up'!G91+'G&amp;A'!G91</f>
        <v>28322.910000000003</v>
      </c>
      <c r="H91" s="103">
        <f t="shared" si="62"/>
        <v>1.1222347831329454E-3</v>
      </c>
      <c r="I91" s="102">
        <f>'Fresh Food Co.'!I91+'Retail Roll Up'!I91+'Catering Roll Up'!I91+'G&amp;A'!I91</f>
        <v>29030.982750000003</v>
      </c>
      <c r="J91" s="103">
        <f t="shared" si="63"/>
        <v>1.0943934378951818E-3</v>
      </c>
      <c r="K91" s="102">
        <f>'Fresh Food Co.'!K91+'Retail Roll Up'!K91+'Catering Roll Up'!K91+'G&amp;A'!K91</f>
        <v>29756.757318750002</v>
      </c>
      <c r="L91" s="103">
        <f t="shared" si="64"/>
        <v>1.105375168899775E-3</v>
      </c>
      <c r="M91" s="102">
        <f>'Fresh Food Co.'!M91+'Retail Roll Up'!M91+'Catering Roll Up'!M91+'G&amp;A'!M91</f>
        <v>30500.676251718749</v>
      </c>
      <c r="N91" s="103">
        <f t="shared" si="65"/>
        <v>1.1137596943292527E-3</v>
      </c>
      <c r="O91" s="102">
        <f>'Fresh Food Co.'!O91+'Retail Roll Up'!O91+'Catering Roll Up'!O91+'G&amp;A'!O91</f>
        <v>31263.193158011716</v>
      </c>
      <c r="P91" s="103">
        <f t="shared" si="66"/>
        <v>1.1235443936792114E-3</v>
      </c>
      <c r="Q91" s="102">
        <f>'Fresh Food Co.'!Q91+'Retail Roll Up'!Q91+'Catering Roll Up'!Q91+'G&amp;A'!Q91</f>
        <v>32044.772986962005</v>
      </c>
      <c r="R91" s="103">
        <f t="shared" si="67"/>
        <v>1.1333426840767985E-3</v>
      </c>
      <c r="S91" s="102">
        <f>'Fresh Food Co.'!S91+'Retail Roll Up'!S91+'Catering Roll Up'!S91+'G&amp;A'!S91</f>
        <v>32845.892311636053</v>
      </c>
      <c r="T91" s="103">
        <f t="shared" si="68"/>
        <v>1.1431950127812579E-3</v>
      </c>
      <c r="U91" s="102">
        <f>'Fresh Food Co.'!U91+'Retail Roll Up'!U91+'Catering Roll Up'!U91+'G&amp;A'!U91</f>
        <v>33667.039619426949</v>
      </c>
      <c r="V91" s="103">
        <f t="shared" si="29"/>
        <v>1.1531011479585028E-3</v>
      </c>
    </row>
    <row r="92" spans="1:22" ht="12.75" customHeight="1" x14ac:dyDescent="0.3">
      <c r="A92" s="38" t="s">
        <v>13</v>
      </c>
      <c r="B92" s="50"/>
      <c r="C92" s="102">
        <f>'Fresh Food Co.'!C92+'Retail Roll Up'!C92+'Catering Roll Up'!C92+'G&amp;A'!C92</f>
        <v>77690.446330000006</v>
      </c>
      <c r="D92" s="103">
        <f t="shared" si="60"/>
        <v>3.4487288082170223E-3</v>
      </c>
      <c r="E92" s="102">
        <f>'Fresh Food Co.'!E92+'Retail Roll Up'!E92+'Catering Roll Up'!E92+'G&amp;A'!E92</f>
        <v>82968.712400000004</v>
      </c>
      <c r="F92" s="103">
        <f t="shared" si="61"/>
        <v>3.4505618352106871E-3</v>
      </c>
      <c r="G92" s="102">
        <f>'Fresh Food Co.'!G92+'Retail Roll Up'!G92+'Catering Roll Up'!G92+'G&amp;A'!G92</f>
        <v>87120.324718000003</v>
      </c>
      <c r="H92" s="103">
        <f t="shared" si="62"/>
        <v>3.4519566921752216E-3</v>
      </c>
      <c r="I92" s="102">
        <f>'Fresh Food Co.'!I92+'Retail Roll Up'!I92+'Catering Roll Up'!I92+'G&amp;A'!I92</f>
        <v>91607.760562359996</v>
      </c>
      <c r="J92" s="103">
        <f t="shared" si="63"/>
        <v>3.4533771344588669E-3</v>
      </c>
      <c r="K92" s="102">
        <f>'Fresh Food Co.'!K92+'Retail Roll Up'!K92+'Catering Roll Up'!K92+'G&amp;A'!K92</f>
        <v>93070.077028107218</v>
      </c>
      <c r="L92" s="103">
        <f t="shared" si="64"/>
        <v>3.4572769812399938E-3</v>
      </c>
      <c r="M92" s="102">
        <f>'Fresh Food Co.'!M92+'Retail Roll Up'!M92+'Catering Roll Up'!M92+'G&amp;A'!M92</f>
        <v>94561.922965714359</v>
      </c>
      <c r="N92" s="103">
        <f t="shared" si="65"/>
        <v>3.4530138790462225E-3</v>
      </c>
      <c r="O92" s="102">
        <f>'Fresh Food Co.'!O92+'Retail Roll Up'!O92+'Catering Roll Up'!O92+'G&amp;A'!O92</f>
        <v>96076.811874944091</v>
      </c>
      <c r="P92" s="103">
        <f t="shared" si="66"/>
        <v>3.4528323066386011E-3</v>
      </c>
      <c r="Q92" s="102">
        <f>'Fresh Food Co.'!Q92+'Retail Roll Up'!Q92+'Catering Roll Up'!Q92+'G&amp;A'!Q92</f>
        <v>97622.268123024565</v>
      </c>
      <c r="R92" s="103">
        <f t="shared" si="67"/>
        <v>3.4526530559361186E-3</v>
      </c>
      <c r="S92" s="102">
        <f>'Fresh Food Co.'!S92+'Retail Roll Up'!S92+'Catering Roll Up'!S92+'G&amp;A'!S92</f>
        <v>99195.327188024501</v>
      </c>
      <c r="T92" s="103">
        <f t="shared" si="68"/>
        <v>3.4524744298811924E-3</v>
      </c>
      <c r="U92" s="102">
        <f>'Fresh Food Co.'!U92+'Retail Roll Up'!U92+'Catering Roll Up'!U92+'G&amp;A'!U92</f>
        <v>100796.53590795737</v>
      </c>
      <c r="V92" s="103">
        <f t="shared" si="29"/>
        <v>3.4522964471945584E-3</v>
      </c>
    </row>
    <row r="93" spans="1:22" ht="12.75" customHeight="1" x14ac:dyDescent="0.3">
      <c r="A93" s="38" t="s">
        <v>144</v>
      </c>
      <c r="B93" s="50"/>
      <c r="C93" s="102">
        <f>'Fresh Food Co.'!C93+'Retail Roll Up'!C93+'Catering Roll Up'!C93+'G&amp;A'!C93</f>
        <v>24534</v>
      </c>
      <c r="D93" s="103">
        <f t="shared" si="60"/>
        <v>1.0890800166264976E-3</v>
      </c>
      <c r="E93" s="102">
        <f>'Fresh Food Co.'!E93+'Retail Roll Up'!E93+'Catering Roll Up'!E93+'G&amp;A'!E93</f>
        <v>25024.68</v>
      </c>
      <c r="F93" s="103">
        <f t="shared" si="61"/>
        <v>1.0407441943905613E-3</v>
      </c>
      <c r="G93" s="102">
        <f>'Fresh Food Co.'!G93+'Retail Roll Up'!G93+'Catering Roll Up'!G93+'G&amp;A'!G93</f>
        <v>25525.173600000002</v>
      </c>
      <c r="H93" s="103">
        <f t="shared" si="62"/>
        <v>1.0113804570020095E-3</v>
      </c>
      <c r="I93" s="102">
        <f>'Fresh Food Co.'!I93+'Retail Roll Up'!I93+'Catering Roll Up'!I93+'G&amp;A'!I93</f>
        <v>26035.677072000002</v>
      </c>
      <c r="J93" s="103">
        <f t="shared" si="63"/>
        <v>9.8147811199243121E-4</v>
      </c>
      <c r="K93" s="102">
        <f>'Fresh Food Co.'!K93+'Retail Roll Up'!K93+'Catering Roll Up'!K93+'G&amp;A'!K93</f>
        <v>26556.390613440002</v>
      </c>
      <c r="L93" s="103">
        <f t="shared" si="64"/>
        <v>9.8649104958768263E-4</v>
      </c>
      <c r="M93" s="102">
        <f>'Fresh Food Co.'!M93+'Retail Roll Up'!M93+'Catering Roll Up'!M93+'G&amp;A'!M93</f>
        <v>27087.518425708804</v>
      </c>
      <c r="N93" s="103">
        <f t="shared" si="65"/>
        <v>9.8912515883169561E-4</v>
      </c>
      <c r="O93" s="102">
        <f>'Fresh Food Co.'!O93+'Retail Roll Up'!O93+'Catering Roll Up'!O93+'G&amp;A'!O93</f>
        <v>27629.268794222982</v>
      </c>
      <c r="P93" s="103">
        <f t="shared" si="66"/>
        <v>9.9294751813443606E-4</v>
      </c>
      <c r="Q93" s="102">
        <f>'Fresh Food Co.'!Q93+'Retail Roll Up'!Q93+'Catering Roll Up'!Q93+'G&amp;A'!Q93</f>
        <v>28181.854170107443</v>
      </c>
      <c r="R93" s="103">
        <f t="shared" si="67"/>
        <v>9.9672100221791975E-4</v>
      </c>
      <c r="S93" s="102">
        <f>'Fresh Food Co.'!S93+'Retail Roll Up'!S93+'Catering Roll Up'!S93+'G&amp;A'!S93</f>
        <v>28745.491253509594</v>
      </c>
      <c r="T93" s="103">
        <f t="shared" si="68"/>
        <v>1.0004813365754653E-3</v>
      </c>
      <c r="U93" s="102">
        <f>'Fresh Food Co.'!U93+'Retail Roll Up'!U93+'Catering Roll Up'!U93+'G&amp;A'!U93</f>
        <v>29320.401078579787</v>
      </c>
      <c r="V93" s="103">
        <f t="shared" si="29"/>
        <v>1.0042281271087758E-3</v>
      </c>
    </row>
    <row r="94" spans="1:22" ht="12.75" customHeight="1" x14ac:dyDescent="0.3">
      <c r="A94" s="38" t="s">
        <v>156</v>
      </c>
      <c r="B94" s="50"/>
      <c r="C94" s="102">
        <f>'Fresh Food Co.'!C94+'Retail Roll Up'!C94+'Catering Roll Up'!C94+'G&amp;A'!C94</f>
        <v>12000</v>
      </c>
      <c r="D94" s="103">
        <f t="shared" si="60"/>
        <v>5.3268770683614452E-4</v>
      </c>
      <c r="E94" s="102">
        <f>'Fresh Food Co.'!E94+'Retail Roll Up'!E94+'Catering Roll Up'!E94+'G&amp;A'!E94</f>
        <v>12240</v>
      </c>
      <c r="F94" s="103">
        <f t="shared" si="61"/>
        <v>5.0904582753267852E-4</v>
      </c>
      <c r="G94" s="102">
        <f>'Fresh Food Co.'!G94+'Retail Roll Up'!G94+'Catering Roll Up'!G94+'G&amp;A'!G94</f>
        <v>12484.800000000001</v>
      </c>
      <c r="H94" s="103">
        <f t="shared" si="62"/>
        <v>4.9468352017706504E-4</v>
      </c>
      <c r="I94" s="102">
        <f>'Fresh Food Co.'!I94+'Retail Roll Up'!I94+'Catering Roll Up'!I94+'G&amp;A'!I94</f>
        <v>12734.496000000001</v>
      </c>
      <c r="J94" s="103">
        <f t="shared" si="63"/>
        <v>4.8005777060035766E-4</v>
      </c>
      <c r="K94" s="102">
        <f>'Fresh Food Co.'!K94+'Retail Roll Up'!K94+'Catering Roll Up'!K94+'G&amp;A'!K94</f>
        <v>12989.185920000002</v>
      </c>
      <c r="L94" s="103">
        <f t="shared" si="64"/>
        <v>4.825096843177709E-4</v>
      </c>
      <c r="M94" s="102">
        <f>'Fresh Food Co.'!M94+'Retail Roll Up'!M94+'Catering Roll Up'!M94+'G&amp;A'!M94</f>
        <v>13248.969638400002</v>
      </c>
      <c r="N94" s="103">
        <f t="shared" si="65"/>
        <v>4.8379807230701673E-4</v>
      </c>
      <c r="O94" s="102">
        <f>'Fresh Food Co.'!O94+'Retail Roll Up'!O94+'Catering Roll Up'!O94+'G&amp;A'!O94</f>
        <v>13513.949031168002</v>
      </c>
      <c r="P94" s="103">
        <f t="shared" si="66"/>
        <v>4.8566765377081733E-4</v>
      </c>
      <c r="Q94" s="102">
        <f>'Fresh Food Co.'!Q94+'Retail Roll Up'!Q94+'Catering Roll Up'!Q94+'G&amp;A'!Q94</f>
        <v>13784.228011791361</v>
      </c>
      <c r="R94" s="103">
        <f t="shared" si="67"/>
        <v>4.8751332952698433E-4</v>
      </c>
      <c r="S94" s="102">
        <f>'Fresh Food Co.'!S94+'Retail Roll Up'!S94+'Catering Roll Up'!S94+'G&amp;A'!S94</f>
        <v>14059.91257202719</v>
      </c>
      <c r="T94" s="103">
        <f t="shared" si="68"/>
        <v>4.8935257352676208E-4</v>
      </c>
      <c r="U94" s="102">
        <f>'Fresh Food Co.'!U94+'Retail Roll Up'!U94+'Catering Roll Up'!U94+'G&amp;A'!U94</f>
        <v>14341.110823467734</v>
      </c>
      <c r="V94" s="103">
        <f t="shared" si="29"/>
        <v>4.9118519300991718E-4</v>
      </c>
    </row>
    <row r="95" spans="1:22" ht="12.75" customHeight="1" x14ac:dyDescent="0.3">
      <c r="A95" s="38" t="s">
        <v>150</v>
      </c>
      <c r="B95" s="50"/>
      <c r="C95" s="102">
        <f>'Fresh Food Co.'!C95+'Retail Roll Up'!C95+'Catering Roll Up'!C95+'G&amp;A'!C95</f>
        <v>334000</v>
      </c>
      <c r="D95" s="103">
        <f t="shared" si="60"/>
        <v>1.4826474506939356E-2</v>
      </c>
      <c r="E95" s="102">
        <f>'Fresh Food Co.'!E95+'Retail Roll Up'!E95+'Catering Roll Up'!E95+'G&amp;A'!E95</f>
        <v>356000</v>
      </c>
      <c r="F95" s="103">
        <f t="shared" si="61"/>
        <v>1.4805581258303394E-2</v>
      </c>
      <c r="G95" s="102">
        <f>'Fresh Food Co.'!G95+'Retail Roll Up'!G95+'Catering Roll Up'!G95+'G&amp;A'!G95</f>
        <v>384480</v>
      </c>
      <c r="H95" s="103">
        <f t="shared" si="62"/>
        <v>1.5234198372234874E-2</v>
      </c>
      <c r="I95" s="102">
        <f>'Fresh Food Co.'!I95+'Retail Roll Up'!I95+'Catering Roll Up'!I95+'G&amp;A'!I95</f>
        <v>392169.60000000003</v>
      </c>
      <c r="J95" s="103">
        <f t="shared" si="63"/>
        <v>1.4783786015028316E-2</v>
      </c>
      <c r="K95" s="102">
        <f>'Fresh Food Co.'!K95+'Retail Roll Up'!K95+'Catering Roll Up'!K95+'G&amp;A'!K95</f>
        <v>400012.99200000003</v>
      </c>
      <c r="L95" s="103">
        <f t="shared" si="64"/>
        <v>1.4859294776568031E-2</v>
      </c>
      <c r="M95" s="102">
        <f>'Fresh Food Co.'!M95+'Retail Roll Up'!M95+'Catering Roll Up'!M95+'G&amp;A'!M95</f>
        <v>408013.25184000004</v>
      </c>
      <c r="N95" s="103">
        <f t="shared" si="65"/>
        <v>1.4898971776928888E-2</v>
      </c>
      <c r="O95" s="102">
        <f>'Fresh Food Co.'!O95+'Retail Roll Up'!O95+'Catering Roll Up'!O95+'G&amp;A'!O95</f>
        <v>416173.51687680004</v>
      </c>
      <c r="P95" s="103">
        <f t="shared" si="66"/>
        <v>1.4956547123045932E-2</v>
      </c>
      <c r="Q95" s="102">
        <f>'Fresh Food Co.'!Q95+'Retail Roll Up'!Q95+'Catering Roll Up'!Q95+'G&amp;A'!Q95</f>
        <v>424496.98721433606</v>
      </c>
      <c r="R95" s="103">
        <f t="shared" si="67"/>
        <v>1.5013386272630314E-2</v>
      </c>
      <c r="S95" s="102">
        <f>'Fresh Food Co.'!S95+'Retail Roll Up'!S95+'Catering Roll Up'!S95+'G&amp;A'!S95</f>
        <v>432986.92695862276</v>
      </c>
      <c r="T95" s="103">
        <f t="shared" si="68"/>
        <v>1.5070027350824159E-2</v>
      </c>
      <c r="U95" s="102">
        <f>'Fresh Food Co.'!U95+'Retail Roll Up'!U95+'Catering Roll Up'!U95+'G&amp;A'!U95</f>
        <v>441646.66549779521</v>
      </c>
      <c r="V95" s="103">
        <f t="shared" si="29"/>
        <v>1.5126464421412671E-2</v>
      </c>
    </row>
    <row r="96" spans="1:22" ht="12.75" customHeight="1" x14ac:dyDescent="0.3">
      <c r="A96" s="38" t="s">
        <v>146</v>
      </c>
      <c r="B96" s="50"/>
      <c r="C96" s="102">
        <f>'Fresh Food Co.'!C96+'Retail Roll Up'!C96+'Catering Roll Up'!C96+'G&amp;A'!C96</f>
        <v>15273</v>
      </c>
      <c r="D96" s="103">
        <f t="shared" si="60"/>
        <v>6.77978278875703E-4</v>
      </c>
      <c r="E96" s="102">
        <f>'Fresh Food Co.'!E96+'Retail Roll Up'!E96+'Catering Roll Up'!E96+'G&amp;A'!E96</f>
        <v>15731.19</v>
      </c>
      <c r="F96" s="103">
        <f t="shared" si="61"/>
        <v>6.5423992088429713E-4</v>
      </c>
      <c r="G96" s="102">
        <f>'Fresh Food Co.'!G96+'Retail Roll Up'!G96+'Catering Roll Up'!G96+'G&amp;A'!G96</f>
        <v>16203.125700000001</v>
      </c>
      <c r="H96" s="103">
        <f t="shared" si="62"/>
        <v>6.4201423003552079E-4</v>
      </c>
      <c r="I96" s="102">
        <f>'Fresh Food Co.'!I96+'Retail Roll Up'!I96+'Catering Roll Up'!I96+'G&amp;A'!I96</f>
        <v>16689.219471</v>
      </c>
      <c r="J96" s="103">
        <f t="shared" si="63"/>
        <v>6.2914068152428962E-4</v>
      </c>
      <c r="K96" s="102">
        <f>'Fresh Food Co.'!K96+'Retail Roll Up'!K96+'Catering Roll Up'!K96+'G&amp;A'!K96</f>
        <v>17189.896055130001</v>
      </c>
      <c r="L96" s="103">
        <f t="shared" si="64"/>
        <v>6.3855359143370175E-4</v>
      </c>
      <c r="M96" s="102">
        <f>'Fresh Food Co.'!M96+'Retail Roll Up'!M96+'Catering Roll Up'!M96+'G&amp;A'!M96</f>
        <v>17705.592936783902</v>
      </c>
      <c r="N96" s="103">
        <f t="shared" si="65"/>
        <v>6.4653569037110713E-4</v>
      </c>
      <c r="O96" s="102">
        <f>'Fresh Food Co.'!O96+'Retail Roll Up'!O96+'Catering Roll Up'!O96+'G&amp;A'!O96</f>
        <v>18236.760724887419</v>
      </c>
      <c r="P96" s="103">
        <f t="shared" si="66"/>
        <v>6.5539723238621373E-4</v>
      </c>
      <c r="Q96" s="102">
        <f>'Fresh Food Co.'!Q96+'Retail Roll Up'!Q96+'Catering Roll Up'!Q96+'G&amp;A'!Q96</f>
        <v>18783.863546634042</v>
      </c>
      <c r="R96" s="103">
        <f t="shared" si="67"/>
        <v>6.6433781066060882E-4</v>
      </c>
      <c r="S96" s="102">
        <f>'Fresh Food Co.'!S96+'Retail Roll Up'!S96+'Catering Roll Up'!S96+'G&amp;A'!S96</f>
        <v>19347.379453033063</v>
      </c>
      <c r="T96" s="103">
        <f t="shared" si="68"/>
        <v>6.7338184912877133E-4</v>
      </c>
      <c r="U96" s="102">
        <f>'Fresh Food Co.'!U96+'Retail Roll Up'!U96+'Catering Roll Up'!U96+'G&amp;A'!U96</f>
        <v>19927.800836624057</v>
      </c>
      <c r="V96" s="103">
        <f t="shared" si="29"/>
        <v>6.8253016246014504E-4</v>
      </c>
    </row>
    <row r="97" spans="1:22" ht="12.75" customHeight="1" x14ac:dyDescent="0.3">
      <c r="A97" s="38" t="s">
        <v>7</v>
      </c>
      <c r="B97" s="50"/>
      <c r="C97" s="102">
        <f>'Fresh Food Co.'!C97+'Retail Roll Up'!C97+'Catering Roll Up'!C97+'G&amp;A'!C97</f>
        <v>280489.8357</v>
      </c>
      <c r="D97" s="103">
        <f t="shared" ref="D97" si="69">IFERROR(C97/C$28,0)</f>
        <v>1.2451123947489996E-2</v>
      </c>
      <c r="E97" s="102">
        <f>'Fresh Food Co.'!E97+'Retail Roll Up'!E97+'Catering Roll Up'!E97+'G&amp;A'!E97</f>
        <v>286769.86048286373</v>
      </c>
      <c r="F97" s="103">
        <f t="shared" ref="F97" si="70">IFERROR(E97/E$28,0)</f>
        <v>1.1926388965762267E-2</v>
      </c>
      <c r="G97" s="102">
        <f>'Fresh Food Co.'!G97+'Retail Roll Up'!G97+'Catering Roll Up'!G97+'G&amp;A'!G97</f>
        <v>299541.25177309959</v>
      </c>
      <c r="H97" s="103">
        <f t="shared" ref="H97" si="71">IFERROR(G97/G$28,0)</f>
        <v>1.1868681986524528E-2</v>
      </c>
      <c r="I97" s="102">
        <f>'Fresh Food Co.'!I97+'Retail Roll Up'!I97+'Catering Roll Up'!I97+'G&amp;A'!I97</f>
        <v>308225.8391507261</v>
      </c>
      <c r="J97" s="103">
        <f t="shared" ref="J97" si="72">IFERROR(I97/I$28,0)</f>
        <v>1.1619321972704849E-2</v>
      </c>
      <c r="K97" s="102">
        <f>'Fresh Food Co.'!K97+'Retail Roll Up'!K97+'Catering Roll Up'!K97+'G&amp;A'!K97</f>
        <v>315753.2245625357</v>
      </c>
      <c r="L97" s="103">
        <f t="shared" ref="L97" si="73">IFERROR(K97/K$28,0)</f>
        <v>1.1729294633576798E-2</v>
      </c>
      <c r="M97" s="102">
        <f>'Fresh Food Co.'!M97+'Retail Roll Up'!M97+'Catering Roll Up'!M97+'G&amp;A'!M97</f>
        <v>323466.3524919012</v>
      </c>
      <c r="N97" s="103">
        <f t="shared" ref="N97" si="74">IFERROR(M97/M$28,0)</f>
        <v>1.1811665515346627E-2</v>
      </c>
      <c r="O97" s="102">
        <f>'Fresh Food Co.'!O97+'Retail Roll Up'!O97+'Catering Roll Up'!O97+'G&amp;A'!O97</f>
        <v>331369.81765940704</v>
      </c>
      <c r="P97" s="103">
        <f t="shared" ref="P97" si="75">IFERROR(O97/O$28,0)</f>
        <v>1.1908850736519185E-2</v>
      </c>
      <c r="Q97" s="102">
        <f>'Fresh Food Co.'!Q97+'Retail Roll Up'!Q97+'Catering Roll Up'!Q97+'G&amp;A'!Q97</f>
        <v>339468.32867680461</v>
      </c>
      <c r="R97" s="103">
        <f t="shared" ref="R97" si="76">IFERROR(Q97/Q$28,0)</f>
        <v>1.2006137379664713E-2</v>
      </c>
      <c r="S97" s="102">
        <f>'Fresh Food Co.'!S97+'Retail Roll Up'!S97+'Catering Roll Up'!S97+'G&amp;A'!S97</f>
        <v>347766.71087475534</v>
      </c>
      <c r="T97" s="103">
        <f t="shared" ref="T97" si="77">IFERROR(S97/S$28,0)</f>
        <v>1.2103953995566127E-2</v>
      </c>
      <c r="U97" s="102">
        <f>'Fresh Food Co.'!U97+'Retail Roll Up'!U97+'Catering Roll Up'!U97+'G&amp;A'!U97</f>
        <v>356269.90920087544</v>
      </c>
      <c r="V97" s="103">
        <f t="shared" ref="V97" si="78">IFERROR(U97/U$28,0)</f>
        <v>1.220229773471225E-2</v>
      </c>
    </row>
    <row r="98" spans="1:22" ht="12.75" customHeight="1" x14ac:dyDescent="0.3">
      <c r="A98" s="145" t="s">
        <v>394</v>
      </c>
      <c r="B98" s="50"/>
      <c r="C98" s="102">
        <f>'Fresh Food Co.'!C98+'Retail Roll Up'!C98+'Catering Roll Up'!C98+'G&amp;A'!C98</f>
        <v>26636.724456</v>
      </c>
      <c r="D98" s="103">
        <f t="shared" si="60"/>
        <v>1.1824213056744076E-3</v>
      </c>
      <c r="E98" s="102">
        <f>'Fresh Food Co.'!E98+'Retail Roll Up'!E98+'Catering Roll Up'!E98+'G&amp;A'!E98</f>
        <v>28446.415679999991</v>
      </c>
      <c r="F98" s="103">
        <f t="shared" si="61"/>
        <v>1.1830497720722352E-3</v>
      </c>
      <c r="G98" s="102">
        <f>'Fresh Food Co.'!G98+'Retail Roll Up'!G98+'Catering Roll Up'!G98+'G&amp;A'!G98</f>
        <v>29869.825617599996</v>
      </c>
      <c r="H98" s="103">
        <f t="shared" si="62"/>
        <v>1.18352800874579E-3</v>
      </c>
      <c r="I98" s="102">
        <f>'Fresh Food Co.'!I98+'Retail Roll Up'!I98+'Catering Roll Up'!I98+'G&amp;A'!I98</f>
        <v>31408.375049951992</v>
      </c>
      <c r="J98" s="103">
        <f t="shared" si="63"/>
        <v>1.1840150175287541E-3</v>
      </c>
      <c r="K98" s="102">
        <f>'Fresh Food Co.'!K98+'Retail Roll Up'!K98+'Catering Roll Up'!K98+'G&amp;A'!K98</f>
        <v>31909.740695351036</v>
      </c>
      <c r="L98" s="103">
        <f t="shared" si="64"/>
        <v>1.1853521078537118E-3</v>
      </c>
      <c r="M98" s="102">
        <f>'Fresh Food Co.'!M98+'Retail Roll Up'!M98+'Catering Roll Up'!M98+'G&amp;A'!M98</f>
        <v>32421.23073110206</v>
      </c>
      <c r="N98" s="103">
        <f t="shared" si="65"/>
        <v>1.1838904728158476E-3</v>
      </c>
      <c r="O98" s="102">
        <f>'Fresh Food Co.'!O98+'Retail Roll Up'!O98+'Catering Roll Up'!O98+'G&amp;A'!O98</f>
        <v>32940.621214266539</v>
      </c>
      <c r="P98" s="103">
        <f t="shared" si="66"/>
        <v>1.1838282194189486E-3</v>
      </c>
      <c r="Q98" s="102">
        <f>'Fresh Food Co.'!Q98+'Retail Roll Up'!Q98+'Catering Roll Up'!Q98+'G&amp;A'!Q98</f>
        <v>33470.491927894131</v>
      </c>
      <c r="R98" s="103">
        <f t="shared" si="67"/>
        <v>1.1837667620352404E-3</v>
      </c>
      <c r="S98" s="102">
        <f>'Fresh Food Co.'!S98+'Retail Roll Up'!S98+'Catering Roll Up'!S98+'G&amp;A'!S98</f>
        <v>34009.826464465543</v>
      </c>
      <c r="T98" s="103">
        <f t="shared" si="68"/>
        <v>1.1837055188164088E-3</v>
      </c>
      <c r="U98" s="102">
        <f>'Fresh Food Co.'!U98+'Retail Roll Up'!U98+'Catering Roll Up'!U98+'G&amp;A'!U98</f>
        <v>34558.812311299676</v>
      </c>
      <c r="V98" s="103">
        <f t="shared" si="29"/>
        <v>1.1836444961809917E-3</v>
      </c>
    </row>
    <row r="99" spans="1:22" ht="12.75" customHeight="1" x14ac:dyDescent="0.3">
      <c r="A99" s="145" t="s">
        <v>395</v>
      </c>
      <c r="B99" s="50"/>
      <c r="C99" s="102">
        <f>'Fresh Food Co.'!C99+'Retail Roll Up'!C99+'Catering Roll Up'!C99+'G&amp;A'!C99</f>
        <v>0</v>
      </c>
      <c r="D99" s="103">
        <f t="shared" si="60"/>
        <v>0</v>
      </c>
      <c r="E99" s="102">
        <f>'Fresh Food Co.'!E99+'Retail Roll Up'!E99+'Catering Roll Up'!E99+'G&amp;A'!E99</f>
        <v>0</v>
      </c>
      <c r="F99" s="103">
        <f t="shared" si="61"/>
        <v>0</v>
      </c>
      <c r="G99" s="102">
        <f>'Fresh Food Co.'!G99+'Retail Roll Up'!G99+'Catering Roll Up'!G99+'G&amp;A'!G99</f>
        <v>0</v>
      </c>
      <c r="H99" s="103">
        <f t="shared" si="62"/>
        <v>0</v>
      </c>
      <c r="I99" s="102">
        <f>'Fresh Food Co.'!I99+'Retail Roll Up'!I99+'Catering Roll Up'!I99+'G&amp;A'!I99</f>
        <v>0</v>
      </c>
      <c r="J99" s="103">
        <f t="shared" si="63"/>
        <v>0</v>
      </c>
      <c r="K99" s="102">
        <f>'Fresh Food Co.'!K99+'Retail Roll Up'!K99+'Catering Roll Up'!K99+'G&amp;A'!K99</f>
        <v>0</v>
      </c>
      <c r="L99" s="103">
        <f t="shared" si="64"/>
        <v>0</v>
      </c>
      <c r="M99" s="102">
        <f>'Fresh Food Co.'!M99+'Retail Roll Up'!M99+'Catering Roll Up'!M99+'G&amp;A'!M99</f>
        <v>0</v>
      </c>
      <c r="N99" s="103">
        <f t="shared" si="65"/>
        <v>0</v>
      </c>
      <c r="O99" s="102">
        <f>'Fresh Food Co.'!O99+'Retail Roll Up'!O99+'Catering Roll Up'!O99+'G&amp;A'!O99</f>
        <v>0</v>
      </c>
      <c r="P99" s="103">
        <f t="shared" si="66"/>
        <v>0</v>
      </c>
      <c r="Q99" s="102">
        <f>'Fresh Food Co.'!Q99+'Retail Roll Up'!Q99+'Catering Roll Up'!Q99+'G&amp;A'!Q99</f>
        <v>0</v>
      </c>
      <c r="R99" s="103">
        <f t="shared" si="67"/>
        <v>0</v>
      </c>
      <c r="S99" s="102">
        <f>'Fresh Food Co.'!S99+'Retail Roll Up'!S99+'Catering Roll Up'!S99+'G&amp;A'!S99</f>
        <v>0</v>
      </c>
      <c r="T99" s="103">
        <f t="shared" si="68"/>
        <v>0</v>
      </c>
      <c r="U99" s="102">
        <f>'Fresh Food Co.'!U99+'Retail Roll Up'!U99+'Catering Roll Up'!U99+'G&amp;A'!U99</f>
        <v>0</v>
      </c>
      <c r="V99" s="103">
        <f t="shared" si="29"/>
        <v>0</v>
      </c>
    </row>
    <row r="100" spans="1:22" ht="12.75" customHeight="1" x14ac:dyDescent="0.3">
      <c r="A100" s="145" t="s">
        <v>245</v>
      </c>
      <c r="B100" s="50"/>
      <c r="C100" s="102">
        <f>'Fresh Food Co.'!C100+'Retail Roll Up'!C100+'Catering Roll Up'!C100+'G&amp;A'!C100</f>
        <v>0</v>
      </c>
      <c r="D100" s="103">
        <f t="shared" si="60"/>
        <v>0</v>
      </c>
      <c r="E100" s="102">
        <f>'Fresh Food Co.'!E100+'Retail Roll Up'!E100+'Catering Roll Up'!E100+'G&amp;A'!E100</f>
        <v>0</v>
      </c>
      <c r="F100" s="103">
        <f t="shared" si="61"/>
        <v>0</v>
      </c>
      <c r="G100" s="102">
        <f>'Fresh Food Co.'!G100+'Retail Roll Up'!G100+'Catering Roll Up'!G100+'G&amp;A'!G100</f>
        <v>0</v>
      </c>
      <c r="H100" s="103">
        <f t="shared" si="62"/>
        <v>0</v>
      </c>
      <c r="I100" s="102">
        <f>'Fresh Food Co.'!I100+'Retail Roll Up'!I100+'Catering Roll Up'!I100+'G&amp;A'!I100</f>
        <v>0</v>
      </c>
      <c r="J100" s="103">
        <f t="shared" si="63"/>
        <v>0</v>
      </c>
      <c r="K100" s="102">
        <f>'Fresh Food Co.'!K100+'Retail Roll Up'!K100+'Catering Roll Up'!K100+'G&amp;A'!K100</f>
        <v>0</v>
      </c>
      <c r="L100" s="103">
        <f t="shared" si="64"/>
        <v>0</v>
      </c>
      <c r="M100" s="102">
        <f>'Fresh Food Co.'!M100+'Retail Roll Up'!M100+'Catering Roll Up'!M100+'G&amp;A'!M100</f>
        <v>0</v>
      </c>
      <c r="N100" s="103">
        <f t="shared" si="65"/>
        <v>0</v>
      </c>
      <c r="O100" s="102">
        <f>'Fresh Food Co.'!O100+'Retail Roll Up'!O100+'Catering Roll Up'!O100+'G&amp;A'!O100</f>
        <v>0</v>
      </c>
      <c r="P100" s="103">
        <f t="shared" si="66"/>
        <v>0</v>
      </c>
      <c r="Q100" s="102">
        <f>'Fresh Food Co.'!Q100+'Retail Roll Up'!Q100+'Catering Roll Up'!Q100+'G&amp;A'!Q100</f>
        <v>0</v>
      </c>
      <c r="R100" s="103">
        <f t="shared" si="67"/>
        <v>0</v>
      </c>
      <c r="S100" s="102">
        <f>'Fresh Food Co.'!S100+'Retail Roll Up'!S100+'Catering Roll Up'!S100+'G&amp;A'!S100</f>
        <v>0</v>
      </c>
      <c r="T100" s="103">
        <f t="shared" si="68"/>
        <v>0</v>
      </c>
      <c r="U100" s="102">
        <f>'Fresh Food Co.'!U100+'Retail Roll Up'!U100+'Catering Roll Up'!U100+'G&amp;A'!U100</f>
        <v>0</v>
      </c>
      <c r="V100" s="103">
        <f t="shared" si="29"/>
        <v>0</v>
      </c>
    </row>
    <row r="101" spans="1:22" ht="12.75" customHeight="1" x14ac:dyDescent="0.3">
      <c r="A101" s="38" t="s">
        <v>99</v>
      </c>
      <c r="B101" s="50"/>
      <c r="C101" s="102">
        <f>'Fresh Food Co.'!C101+'Retail Roll Up'!C101+'Catering Roll Up'!C101+'G&amp;A'!C101</f>
        <v>25000</v>
      </c>
      <c r="D101" s="103">
        <f t="shared" si="60"/>
        <v>1.1097660559086344E-3</v>
      </c>
      <c r="E101" s="102">
        <f>'Fresh Food Co.'!E101+'Retail Roll Up'!E101+'Catering Roll Up'!E101+'G&amp;A'!E101</f>
        <v>148000</v>
      </c>
      <c r="F101" s="103">
        <f t="shared" si="61"/>
        <v>6.1551292871598381E-3</v>
      </c>
      <c r="G101" s="102">
        <f>'Fresh Food Co.'!G101+'Retail Roll Up'!G101+'Catering Roll Up'!G101+'G&amp;A'!G101</f>
        <v>103000</v>
      </c>
      <c r="H101" s="103">
        <f t="shared" si="62"/>
        <v>4.0811548906059926E-3</v>
      </c>
      <c r="I101" s="102">
        <f>'Fresh Food Co.'!I101+'Retail Roll Up'!I101+'Catering Roll Up'!I101+'G&amp;A'!I101</f>
        <v>0</v>
      </c>
      <c r="J101" s="103">
        <f t="shared" si="63"/>
        <v>0</v>
      </c>
      <c r="K101" s="102">
        <f>'Fresh Food Co.'!K101+'Retail Roll Up'!K101+'Catering Roll Up'!K101+'G&amp;A'!K101</f>
        <v>0</v>
      </c>
      <c r="L101" s="103">
        <f t="shared" si="64"/>
        <v>0</v>
      </c>
      <c r="M101" s="102">
        <f>'Fresh Food Co.'!M101+'Retail Roll Up'!M101+'Catering Roll Up'!M101+'G&amp;A'!M101</f>
        <v>0</v>
      </c>
      <c r="N101" s="103">
        <f t="shared" si="65"/>
        <v>0</v>
      </c>
      <c r="O101" s="102">
        <f>'Fresh Food Co.'!O101+'Retail Roll Up'!O101+'Catering Roll Up'!O101+'G&amp;A'!O101</f>
        <v>0</v>
      </c>
      <c r="P101" s="103">
        <f t="shared" si="66"/>
        <v>0</v>
      </c>
      <c r="Q101" s="102">
        <f>'Fresh Food Co.'!Q101+'Retail Roll Up'!Q101+'Catering Roll Up'!Q101+'G&amp;A'!Q101</f>
        <v>0</v>
      </c>
      <c r="R101" s="103">
        <f t="shared" si="67"/>
        <v>0</v>
      </c>
      <c r="S101" s="102">
        <f>'Fresh Food Co.'!S101+'Retail Roll Up'!S101+'Catering Roll Up'!S101+'G&amp;A'!S101</f>
        <v>0</v>
      </c>
      <c r="T101" s="103">
        <f t="shared" si="68"/>
        <v>0</v>
      </c>
      <c r="U101" s="102">
        <f>'Fresh Food Co.'!U101+'Retail Roll Up'!U101+'Catering Roll Up'!U101+'G&amp;A'!U101</f>
        <v>0</v>
      </c>
      <c r="V101" s="103">
        <f t="shared" si="29"/>
        <v>0</v>
      </c>
    </row>
    <row r="102" spans="1:22" ht="12.75" customHeight="1" x14ac:dyDescent="0.3">
      <c r="A102" s="145" t="str">
        <f>+'G&amp;A'!A102</f>
        <v xml:space="preserve">Other Admin G&amp;A Costs </v>
      </c>
      <c r="B102" s="50"/>
      <c r="C102" s="102">
        <f>'Fresh Food Co.'!C102+'Retail Roll Up'!C102+'Catering Roll Up'!C102+'G&amp;A'!C102</f>
        <v>225272.70379999996</v>
      </c>
      <c r="D102" s="103">
        <f t="shared" si="60"/>
        <v>0.01</v>
      </c>
      <c r="E102" s="102">
        <f>'Fresh Food Co.'!E102+'Retail Roll Up'!E102+'Catering Roll Up'!E102+'G&amp;A'!E102</f>
        <v>240449.864</v>
      </c>
      <c r="F102" s="103">
        <f t="shared" si="61"/>
        <v>0.01</v>
      </c>
      <c r="G102" s="102">
        <f>'Fresh Food Co.'!G102+'Retail Roll Up'!G102+'Catering Roll Up'!G102+'G&amp;A'!G102</f>
        <v>252379.54148000001</v>
      </c>
      <c r="H102" s="103">
        <f t="shared" si="62"/>
        <v>0.01</v>
      </c>
      <c r="I102" s="102">
        <f>'Fresh Food Co.'!I102+'Retail Roll Up'!I102+'Catering Roll Up'!I102+'G&amp;A'!I102</f>
        <v>265270.0733096</v>
      </c>
      <c r="J102" s="103">
        <f t="shared" si="63"/>
        <v>0.01</v>
      </c>
      <c r="K102" s="102">
        <f>'Fresh Food Co.'!K102+'Retail Roll Up'!K102+'Catering Roll Up'!K102+'G&amp;A'!K102</f>
        <v>269518.79264579195</v>
      </c>
      <c r="L102" s="103">
        <f t="shared" si="64"/>
        <v>1.0011822785367277E-2</v>
      </c>
      <c r="M102" s="102">
        <f>'Fresh Food Co.'!M102+'Retail Roll Up'!M102+'Catering Roll Up'!M102+'G&amp;A'!M102</f>
        <v>273853.29534740787</v>
      </c>
      <c r="N102" s="103">
        <f t="shared" si="65"/>
        <v>1.0000000000000002E-2</v>
      </c>
      <c r="O102" s="102">
        <f>'Fresh Food Co.'!O102+'Retail Roll Up'!O102+'Catering Roll Up'!O102+'G&amp;A'!O102</f>
        <v>278255.07682554307</v>
      </c>
      <c r="P102" s="103">
        <f t="shared" si="66"/>
        <v>0.01</v>
      </c>
      <c r="Q102" s="102">
        <f>'Fresh Food Co.'!Q102+'Retail Roll Up'!Q102+'Catering Roll Up'!Q102+'G&amp;A'!Q102</f>
        <v>282745.66410657275</v>
      </c>
      <c r="R102" s="103">
        <f t="shared" si="67"/>
        <v>0.01</v>
      </c>
      <c r="S102" s="102">
        <f>'Fresh Food Co.'!S102+'Retail Roll Up'!S102+'Catering Roll Up'!S102+'G&amp;A'!S102</f>
        <v>287316.61653881695</v>
      </c>
      <c r="T102" s="103">
        <f t="shared" si="68"/>
        <v>1.0000000000000002E-2</v>
      </c>
      <c r="U102" s="102">
        <f>'Fresh Food Co.'!U102+'Retail Roll Up'!U102+'Catering Roll Up'!U102+'G&amp;A'!U102</f>
        <v>291969.52651580004</v>
      </c>
      <c r="V102" s="103">
        <f t="shared" si="29"/>
        <v>1.0000000000000002E-2</v>
      </c>
    </row>
    <row r="103" spans="1:22" ht="12.75" customHeight="1" x14ac:dyDescent="0.3">
      <c r="A103" s="145" t="s">
        <v>78</v>
      </c>
      <c r="B103" s="50"/>
      <c r="C103" s="102">
        <f>'Fresh Food Co.'!C103+'Retail Roll Up'!C103+'Catering Roll Up'!C103+'G&amp;A'!C103</f>
        <v>0</v>
      </c>
      <c r="D103" s="103">
        <f t="shared" si="60"/>
        <v>0</v>
      </c>
      <c r="E103" s="102">
        <f>'Fresh Food Co.'!E103+'Retail Roll Up'!E103+'Catering Roll Up'!E103+'G&amp;A'!E103</f>
        <v>0</v>
      </c>
      <c r="F103" s="103">
        <f t="shared" si="61"/>
        <v>0</v>
      </c>
      <c r="G103" s="102">
        <f>'Fresh Food Co.'!G103+'Retail Roll Up'!G103+'Catering Roll Up'!G103+'G&amp;A'!G103</f>
        <v>0</v>
      </c>
      <c r="H103" s="103">
        <f t="shared" si="62"/>
        <v>0</v>
      </c>
      <c r="I103" s="102">
        <f>'Fresh Food Co.'!I103+'Retail Roll Up'!I103+'Catering Roll Up'!I103+'G&amp;A'!I103</f>
        <v>0</v>
      </c>
      <c r="J103" s="103">
        <f t="shared" si="63"/>
        <v>0</v>
      </c>
      <c r="K103" s="102">
        <f>'Fresh Food Co.'!K103+'Retail Roll Up'!K103+'Catering Roll Up'!K103+'G&amp;A'!K103</f>
        <v>0</v>
      </c>
      <c r="L103" s="103">
        <f t="shared" si="64"/>
        <v>0</v>
      </c>
      <c r="M103" s="102">
        <f>'Fresh Food Co.'!M103+'Retail Roll Up'!M103+'Catering Roll Up'!M103+'G&amp;A'!M103</f>
        <v>0</v>
      </c>
      <c r="N103" s="103">
        <f t="shared" si="65"/>
        <v>0</v>
      </c>
      <c r="O103" s="102">
        <f>'Fresh Food Co.'!O103+'Retail Roll Up'!O103+'Catering Roll Up'!O103+'G&amp;A'!O103</f>
        <v>0</v>
      </c>
      <c r="P103" s="103">
        <f t="shared" si="66"/>
        <v>0</v>
      </c>
      <c r="Q103" s="102">
        <f>'Fresh Food Co.'!Q103+'Retail Roll Up'!Q103+'Catering Roll Up'!Q103+'G&amp;A'!Q103</f>
        <v>0</v>
      </c>
      <c r="R103" s="103">
        <f t="shared" si="67"/>
        <v>0</v>
      </c>
      <c r="S103" s="102">
        <f>'Fresh Food Co.'!S103+'Retail Roll Up'!S103+'Catering Roll Up'!S103+'G&amp;A'!S103</f>
        <v>0</v>
      </c>
      <c r="T103" s="103">
        <f t="shared" si="68"/>
        <v>0</v>
      </c>
      <c r="U103" s="102">
        <f>'Fresh Food Co.'!U103+'Retail Roll Up'!U103+'Catering Roll Up'!U103+'G&amp;A'!U103</f>
        <v>0</v>
      </c>
      <c r="V103" s="103">
        <f t="shared" si="29"/>
        <v>0</v>
      </c>
    </row>
    <row r="104" spans="1:22" ht="12.75" customHeight="1" x14ac:dyDescent="0.3">
      <c r="A104" s="145" t="s">
        <v>78</v>
      </c>
      <c r="B104" s="26"/>
      <c r="C104" s="102">
        <f>'Fresh Food Co.'!C104+'Retail Roll Up'!C104+'Catering Roll Up'!C104+'G&amp;A'!C104</f>
        <v>0</v>
      </c>
      <c r="D104" s="103">
        <f t="shared" si="60"/>
        <v>0</v>
      </c>
      <c r="E104" s="102">
        <f>'Fresh Food Co.'!E104+'Retail Roll Up'!E104+'Catering Roll Up'!E104+'G&amp;A'!E104</f>
        <v>0</v>
      </c>
      <c r="F104" s="103">
        <f t="shared" si="61"/>
        <v>0</v>
      </c>
      <c r="G104" s="102">
        <f>'Fresh Food Co.'!G104+'Retail Roll Up'!G104+'Catering Roll Up'!G104+'G&amp;A'!G104</f>
        <v>0</v>
      </c>
      <c r="H104" s="103">
        <f t="shared" si="62"/>
        <v>0</v>
      </c>
      <c r="I104" s="102">
        <f>'Fresh Food Co.'!I104+'Retail Roll Up'!I104+'Catering Roll Up'!I104+'G&amp;A'!I104</f>
        <v>0</v>
      </c>
      <c r="J104" s="103">
        <f t="shared" si="63"/>
        <v>0</v>
      </c>
      <c r="K104" s="102">
        <f>'Fresh Food Co.'!K104+'Retail Roll Up'!K104+'Catering Roll Up'!K104+'G&amp;A'!K104</f>
        <v>0</v>
      </c>
      <c r="L104" s="103">
        <f t="shared" si="64"/>
        <v>0</v>
      </c>
      <c r="M104" s="102">
        <f>'Fresh Food Co.'!M104+'Retail Roll Up'!M104+'Catering Roll Up'!M104+'G&amp;A'!M104</f>
        <v>0</v>
      </c>
      <c r="N104" s="103">
        <f t="shared" si="65"/>
        <v>0</v>
      </c>
      <c r="O104" s="102">
        <f>'Fresh Food Co.'!O104+'Retail Roll Up'!O104+'Catering Roll Up'!O104+'G&amp;A'!O104</f>
        <v>0</v>
      </c>
      <c r="P104" s="103">
        <f t="shared" si="66"/>
        <v>0</v>
      </c>
      <c r="Q104" s="102">
        <f>'Fresh Food Co.'!Q104+'Retail Roll Up'!Q104+'Catering Roll Up'!Q104+'G&amp;A'!Q104</f>
        <v>0</v>
      </c>
      <c r="R104" s="103">
        <f t="shared" si="67"/>
        <v>0</v>
      </c>
      <c r="S104" s="102">
        <f>'Fresh Food Co.'!S104+'Retail Roll Up'!S104+'Catering Roll Up'!S104+'G&amp;A'!S104</f>
        <v>0</v>
      </c>
      <c r="T104" s="103">
        <f t="shared" si="68"/>
        <v>0</v>
      </c>
      <c r="U104" s="102">
        <f>'Fresh Food Co.'!U104+'Retail Roll Up'!U104+'Catering Roll Up'!U104+'G&amp;A'!U104</f>
        <v>0</v>
      </c>
      <c r="V104" s="103">
        <f t="shared" si="29"/>
        <v>0</v>
      </c>
    </row>
    <row r="105" spans="1:22" ht="12.75" customHeight="1" x14ac:dyDescent="0.3">
      <c r="A105" s="26" t="s">
        <v>36</v>
      </c>
      <c r="B105" s="69"/>
      <c r="C105" s="105">
        <f>SUM(C52:C104)</f>
        <v>7257840.3454405731</v>
      </c>
      <c r="D105" s="106">
        <f t="shared" si="60"/>
        <v>0.32218019418296584</v>
      </c>
      <c r="E105" s="105">
        <f>SUM(E52:E104)</f>
        <v>8690932.7315092199</v>
      </c>
      <c r="F105" s="106">
        <f t="shared" si="61"/>
        <v>0.36144469316519223</v>
      </c>
      <c r="G105" s="105">
        <f>SUM(G52:G104)</f>
        <v>10374494.664496183</v>
      </c>
      <c r="H105" s="106">
        <f t="shared" si="62"/>
        <v>0.41106718094732403</v>
      </c>
      <c r="I105" s="105">
        <f>SUM(I52:I104)</f>
        <v>9974454.3329810947</v>
      </c>
      <c r="J105" s="106">
        <f t="shared" si="63"/>
        <v>0.37601129326562915</v>
      </c>
      <c r="K105" s="105">
        <f>SUM(K52:K104)</f>
        <v>10177405.793739017</v>
      </c>
      <c r="L105" s="106">
        <f t="shared" si="64"/>
        <v>0.3780604024729261</v>
      </c>
      <c r="M105" s="105">
        <f>SUM(M52:M104)</f>
        <v>10754464.768386966</v>
      </c>
      <c r="N105" s="106">
        <f t="shared" si="65"/>
        <v>0.39270897780302216</v>
      </c>
      <c r="O105" s="105">
        <f>SUM(O52:O104)</f>
        <v>10433856.770926647</v>
      </c>
      <c r="P105" s="106">
        <f t="shared" si="66"/>
        <v>0.37497453379685641</v>
      </c>
      <c r="Q105" s="105">
        <f>SUM(Q52:Q104)</f>
        <v>10566037.663115138</v>
      </c>
      <c r="R105" s="106">
        <f t="shared" si="67"/>
        <v>0.37369406517698461</v>
      </c>
      <c r="S105" s="105">
        <f>SUM(S52:S104)</f>
        <v>11150864.225148965</v>
      </c>
      <c r="T105" s="106">
        <f t="shared" si="68"/>
        <v>0.38810370104864672</v>
      </c>
      <c r="U105" s="105">
        <f>SUM(U52:U104)</f>
        <v>10204394.064227071</v>
      </c>
      <c r="V105" s="106">
        <f t="shared" si="29"/>
        <v>0.34950202461197122</v>
      </c>
    </row>
    <row r="106" spans="1:22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161"/>
    </row>
    <row r="107" spans="1:22" ht="12.75" customHeight="1" x14ac:dyDescent="0.3">
      <c r="A107" s="26" t="s">
        <v>19</v>
      </c>
      <c r="B107" s="69"/>
      <c r="C107" s="105">
        <f>C28-C33-C46-C105</f>
        <v>1460540.0231394218</v>
      </c>
      <c r="D107" s="106">
        <f>IFERROR(C107/C$28,0)</f>
        <v>6.483430963904567E-2</v>
      </c>
      <c r="E107" s="105">
        <f>E28-E33-E46-E105</f>
        <v>278637.53873706236</v>
      </c>
      <c r="F107" s="106">
        <f>IFERROR(E107/E$28,0)</f>
        <v>1.1588176183666395E-2</v>
      </c>
      <c r="G107" s="105">
        <f>G28-G33-G46-G105</f>
        <v>-1059435.3664741218</v>
      </c>
      <c r="H107" s="106">
        <f>IFERROR(G107/G$28,0)</f>
        <v>-4.1977862399677809E-2</v>
      </c>
      <c r="I107" s="105">
        <f>I28-I33-I46-I105</f>
        <v>174854.75118649751</v>
      </c>
      <c r="J107" s="106">
        <f>IFERROR(I107/I$28,0)</f>
        <v>6.5915747300458721E-3</v>
      </c>
      <c r="K107" s="105">
        <f>K28-K33-K46-K105</f>
        <v>48756.117938073352</v>
      </c>
      <c r="L107" s="106">
        <f>IFERROR(K107/K$28,0)</f>
        <v>1.8111449955179159E-3</v>
      </c>
      <c r="M107" s="105">
        <f>M28-M33-M46-M105</f>
        <v>-386826.12274594605</v>
      </c>
      <c r="N107" s="106">
        <f>IFERROR(M107/M$28,0)</f>
        <v>-1.4125304654640796E-2</v>
      </c>
      <c r="O107" s="105">
        <f>O28-O33-O46-O105</f>
        <v>-29236.416122142226</v>
      </c>
      <c r="P107" s="106">
        <f>IFERROR(O107/O$28,0)</f>
        <v>-1.0507055776190748E-3</v>
      </c>
      <c r="Q107" s="105">
        <f>Q28-Q33-Q46-Q105</f>
        <v>-51402.890835305676</v>
      </c>
      <c r="R107" s="106">
        <f>IFERROR(Q107/Q$28,0)</f>
        <v>-1.8179904189770655E-3</v>
      </c>
      <c r="S107" s="105">
        <f>S28-S33-S46-S105</f>
        <v>-525962.62657803111</v>
      </c>
      <c r="T107" s="106">
        <f>IFERROR(S107/S$28,0)</f>
        <v>-1.8306028830287747E-2</v>
      </c>
      <c r="U107" s="105">
        <f>U28-U33-U46-U105</f>
        <v>506170.14299147762</v>
      </c>
      <c r="V107" s="106">
        <f>IFERROR(U107/U$28,0)</f>
        <v>1.7336403186723876E-2</v>
      </c>
    </row>
    <row r="108" spans="1:22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2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2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85" t="str">
        <f>E50</f>
        <v>FY 2019-20</v>
      </c>
      <c r="F110" s="109" t="s">
        <v>9</v>
      </c>
      <c r="G110" s="185" t="str">
        <f>G50</f>
        <v>FY 2020-21</v>
      </c>
      <c r="H110" s="109" t="s">
        <v>9</v>
      </c>
      <c r="I110" s="185" t="str">
        <f>I50</f>
        <v>FY 2021-22</v>
      </c>
      <c r="J110" s="109" t="s">
        <v>9</v>
      </c>
      <c r="K110" s="185" t="str">
        <f>K50</f>
        <v>FY 2022-23</v>
      </c>
      <c r="L110" s="109" t="s">
        <v>9</v>
      </c>
      <c r="M110" s="185" t="str">
        <f>M50</f>
        <v>FY 2023-24</v>
      </c>
      <c r="N110" s="109" t="s">
        <v>9</v>
      </c>
      <c r="O110" s="185" t="str">
        <f>O50</f>
        <v>FY 2024-25</v>
      </c>
      <c r="P110" s="109" t="s">
        <v>9</v>
      </c>
      <c r="Q110" s="185" t="str">
        <f>Q50</f>
        <v>FY 2025-26</v>
      </c>
      <c r="R110" s="109" t="s">
        <v>9</v>
      </c>
      <c r="S110" s="185" t="str">
        <f>S50</f>
        <v>FY 2026-27</v>
      </c>
      <c r="T110" s="109" t="s">
        <v>9</v>
      </c>
      <c r="U110" s="185" t="str">
        <f>U50</f>
        <v>FY 2027-28</v>
      </c>
      <c r="V110" s="109" t="s">
        <v>9</v>
      </c>
    </row>
    <row r="111" spans="1:22" ht="12.75" customHeight="1" x14ac:dyDescent="0.3">
      <c r="A111" s="38" t="s">
        <v>141</v>
      </c>
      <c r="B111" s="50"/>
      <c r="C111" s="102">
        <f>'Fresh Food Co.'!C111+'Retail Roll Up'!C111+'Catering Roll Up'!C111+'G&amp;A'!C111</f>
        <v>1764338.4572156002</v>
      </c>
      <c r="D111" s="103">
        <f t="shared" ref="D111:D116" si="79">IFERROR(C111/C$28,0)</f>
        <v>7.832011723808327E-2</v>
      </c>
      <c r="E111" s="102">
        <f>'Fresh Food Co.'!E111+'Retail Roll Up'!E111+'Catering Roll Up'!E111+'G&amp;A'!E111</f>
        <v>1809297.3600000003</v>
      </c>
      <c r="F111" s="103">
        <f t="shared" ref="F111:F116" si="80">IFERROR(E111/E$28,0)</f>
        <v>7.5246345741330947E-2</v>
      </c>
      <c r="G111" s="102">
        <f>'Fresh Food Co.'!G111+'Retail Roll Up'!G111+'Catering Roll Up'!G111+'G&amp;A'!G111</f>
        <v>1929438.7936</v>
      </c>
      <c r="H111" s="103">
        <f t="shared" ref="H111:H116" si="81">IFERROR(G111/G$28,0)</f>
        <v>7.6449889015782188E-2</v>
      </c>
      <c r="I111" s="102">
        <f>'Fresh Food Co.'!I111+'Retail Roll Up'!I111+'Catering Roll Up'!I111+'G&amp;A'!I111</f>
        <v>2068671.4999980002</v>
      </c>
      <c r="J111" s="103">
        <f t="shared" ref="J111:J116" si="82">IFERROR(I111/I$28,0)</f>
        <v>7.7983598910670485E-2</v>
      </c>
      <c r="K111" s="102">
        <f>'Fresh Food Co.'!K111+'Retail Roll Up'!K111+'Catering Roll Up'!K111+'G&amp;A'!K111</f>
        <v>2103976.6613492202</v>
      </c>
      <c r="L111" s="103">
        <f t="shared" ref="L111:L116" si="83">IFERROR(K111/K$28,0)</f>
        <v>7.8156485012385576E-2</v>
      </c>
      <c r="M111" s="102">
        <f>'Fresh Food Co.'!M111+'Retail Roll Up'!M111+'Catering Roll Up'!M111+'G&amp;A'!M111</f>
        <v>2140041.0012409771</v>
      </c>
      <c r="N111" s="103">
        <f t="shared" ref="N111:N116" si="84">IFERROR(M111/M$28,0)</f>
        <v>7.8145526732703377E-2</v>
      </c>
      <c r="O111" s="102">
        <f>'Fresh Food Co.'!O111+'Retail Roll Up'!O111+'Catering Roll Up'!O111+'G&amp;A'!O111</f>
        <v>2176677.9505372168</v>
      </c>
      <c r="P111" s="103">
        <f t="shared" ref="P111:P116" si="85">IFERROR(O111/O$28,0)</f>
        <v>7.8225992329402264E-2</v>
      </c>
      <c r="Q111" s="102">
        <f>'Fresh Food Co.'!Q111+'Retail Roll Up'!Q111+'Catering Roll Up'!Q111+'G&amp;A'!Q111</f>
        <v>2214101.230288296</v>
      </c>
      <c r="R111" s="103">
        <f t="shared" ref="R111:R116" si="86">IFERROR(Q111/Q$28,0)</f>
        <v>7.8307168291491647E-2</v>
      </c>
      <c r="S111" s="102">
        <f>'Fresh Food Co.'!S111+'Retail Roll Up'!S111+'Catering Roll Up'!S111+'G&amp;A'!S111</f>
        <v>2252224.8583232854</v>
      </c>
      <c r="T111" s="103">
        <f t="shared" ref="T111:T116" si="87">IFERROR(S111/S$28,0)</f>
        <v>7.8388256323455863E-2</v>
      </c>
      <c r="U111" s="102">
        <f>'Fresh Food Co.'!U111+'Retail Roll Up'!U111+'Catering Roll Up'!U111+'G&amp;A'!U111</f>
        <v>2291063.1559991981</v>
      </c>
      <c r="V111" s="103">
        <f t="shared" ref="V111:V116" si="88">IFERROR(U111/U$28,0)</f>
        <v>7.8469256135715815E-2</v>
      </c>
    </row>
    <row r="112" spans="1:22" ht="12.75" customHeight="1" x14ac:dyDescent="0.3">
      <c r="A112" s="38" t="s">
        <v>96</v>
      </c>
      <c r="B112" s="50"/>
      <c r="C112" s="102">
        <f>'Fresh Food Co.'!C112+'Retail Roll Up'!C112+'Catering Roll Up'!C112+'G&amp;A'!C112</f>
        <v>595000</v>
      </c>
      <c r="D112" s="103">
        <f t="shared" si="79"/>
        <v>2.64124321306255E-2</v>
      </c>
      <c r="E112" s="102">
        <f>'Fresh Food Co.'!E112+'Retail Roll Up'!E112+'Catering Roll Up'!E112+'G&amp;A'!E112</f>
        <v>603250</v>
      </c>
      <c r="F112" s="103">
        <f t="shared" si="80"/>
        <v>2.5088390151886301E-2</v>
      </c>
      <c r="G112" s="102">
        <f>'Fresh Food Co.'!G112+'Retail Roll Up'!G112+'Catering Roll Up'!G112+'G&amp;A'!G112</f>
        <v>1211747.5</v>
      </c>
      <c r="H112" s="103">
        <f t="shared" si="81"/>
        <v>4.8012905201986263E-2</v>
      </c>
      <c r="I112" s="102">
        <f>'Fresh Food Co.'!I112+'Retail Roll Up'!I112+'Catering Roll Up'!I112+'G&amp;A'!I112</f>
        <v>620499.92500000005</v>
      </c>
      <c r="J112" s="103">
        <f t="shared" si="82"/>
        <v>2.3391252441650547E-2</v>
      </c>
      <c r="K112" s="102">
        <f>'Fresh Food Co.'!K112+'Retail Roll Up'!K112+'Catering Roll Up'!K112+'G&amp;A'!K112</f>
        <v>629514.92274999991</v>
      </c>
      <c r="L112" s="103">
        <f t="shared" si="83"/>
        <v>2.3384609976344721E-2</v>
      </c>
      <c r="M112" s="102">
        <f>'Fresh Food Co.'!M112+'Retail Roll Up'!M112+'Catering Roll Up'!M112+'G&amp;A'!M112</f>
        <v>1088800.3704325</v>
      </c>
      <c r="N112" s="103">
        <f t="shared" si="84"/>
        <v>3.9758527245445693E-2</v>
      </c>
      <c r="O112" s="102">
        <f>'Fresh Food Co.'!O112+'Retail Roll Up'!O112+'Catering Roll Up'!O112+'G&amp;A'!O112</f>
        <v>648364.38154547499</v>
      </c>
      <c r="P112" s="103">
        <f t="shared" si="85"/>
        <v>2.3301080035710492E-2</v>
      </c>
      <c r="Q112" s="102">
        <f>'Fresh Food Co.'!Q112+'Retail Roll Up'!Q112+'Catering Roll Up'!Q112+'G&amp;A'!Q112</f>
        <v>658215.31299183925</v>
      </c>
      <c r="R112" s="103">
        <f t="shared" si="86"/>
        <v>2.3279413145792547E-2</v>
      </c>
      <c r="S112" s="102">
        <f>'Fresh Food Co.'!S112+'Retail Roll Up'!S112+'Catering Roll Up'!S112+'G&amp;A'!S112</f>
        <v>1118361.7723815944</v>
      </c>
      <c r="T112" s="103">
        <f t="shared" si="87"/>
        <v>3.8924368031826036E-2</v>
      </c>
      <c r="U112" s="102">
        <f>'Fresh Food Co.'!U112+'Retail Roll Up'!U112+'Catering Roll Up'!U112+'G&amp;A'!U112</f>
        <v>678812.62555304228</v>
      </c>
      <c r="V112" s="103">
        <f t="shared" si="88"/>
        <v>2.3249434064356308E-2</v>
      </c>
    </row>
    <row r="113" spans="1:22" ht="12.75" customHeight="1" x14ac:dyDescent="0.3">
      <c r="A113" s="145" t="s">
        <v>452</v>
      </c>
      <c r="B113" s="56"/>
      <c r="C113" s="102">
        <f>+C52</f>
        <v>376686.92037096259</v>
      </c>
      <c r="D113" s="103">
        <f t="shared" si="79"/>
        <v>1.6721374317298119E-2</v>
      </c>
      <c r="E113" s="102">
        <f>+E52</f>
        <v>1480719.0632038049</v>
      </c>
      <c r="F113" s="103">
        <f t="shared" si="80"/>
        <v>6.1581197783659593E-2</v>
      </c>
      <c r="G113" s="102">
        <f>+G52</f>
        <v>2276463.7440548688</v>
      </c>
      <c r="H113" s="103">
        <f t="shared" si="81"/>
        <v>9.0200011090648111E-2</v>
      </c>
      <c r="I113" s="102">
        <f>+I52</f>
        <v>2283606.6011977261</v>
      </c>
      <c r="J113" s="103">
        <f t="shared" si="82"/>
        <v>8.6086099826741508E-2</v>
      </c>
      <c r="K113" s="102">
        <f>+K52</f>
        <v>2362178.0297691547</v>
      </c>
      <c r="L113" s="103">
        <f t="shared" si="83"/>
        <v>8.7747899095918763E-2</v>
      </c>
      <c r="M113" s="102">
        <f>+M52</f>
        <v>2362178.0297691547</v>
      </c>
      <c r="N113" s="103">
        <f t="shared" si="84"/>
        <v>8.6257060619720383E-2</v>
      </c>
      <c r="O113" s="102">
        <f>+O52</f>
        <v>2362178.0297691547</v>
      </c>
      <c r="P113" s="103">
        <f t="shared" si="85"/>
        <v>8.4892540208715186E-2</v>
      </c>
      <c r="Q113" s="102">
        <f>+Q52</f>
        <v>2362178.0297691547</v>
      </c>
      <c r="R113" s="103">
        <f t="shared" si="86"/>
        <v>8.3544270686987471E-2</v>
      </c>
      <c r="S113" s="102">
        <f>+S52</f>
        <v>2362178.0297691547</v>
      </c>
      <c r="T113" s="103">
        <f t="shared" si="87"/>
        <v>8.2215155469437362E-2</v>
      </c>
      <c r="U113" s="102">
        <f>+U52</f>
        <v>1771633.5223268659</v>
      </c>
      <c r="V113" s="103">
        <f t="shared" si="88"/>
        <v>6.0678713407818392E-2</v>
      </c>
    </row>
    <row r="114" spans="1:22" ht="12.75" customHeight="1" x14ac:dyDescent="0.3">
      <c r="A114" s="145" t="s">
        <v>459</v>
      </c>
      <c r="B114" s="56"/>
      <c r="C114" s="102">
        <f>+C75</f>
        <v>166479.52785000001</v>
      </c>
      <c r="D114" s="103">
        <f t="shared" si="79"/>
        <v>7.3901331604650476E-3</v>
      </c>
      <c r="E114" s="102">
        <f>+E75</f>
        <v>177790.098</v>
      </c>
      <c r="F114" s="103">
        <f t="shared" si="80"/>
        <v>7.3940610754514718E-3</v>
      </c>
      <c r="G114" s="102">
        <f>+G75</f>
        <v>186686.41011</v>
      </c>
      <c r="H114" s="103">
        <f t="shared" si="81"/>
        <v>7.3970500546611893E-3</v>
      </c>
      <c r="I114" s="102">
        <f>+I75</f>
        <v>196302.34406219999</v>
      </c>
      <c r="J114" s="103">
        <f t="shared" si="82"/>
        <v>7.4000938595547147E-3</v>
      </c>
      <c r="K114" s="102">
        <f>+K75</f>
        <v>199435.87934594398</v>
      </c>
      <c r="L114" s="103">
        <f t="shared" si="83"/>
        <v>7.4084506740856983E-3</v>
      </c>
      <c r="M114" s="102">
        <f>+M75</f>
        <v>202632.69206938785</v>
      </c>
      <c r="N114" s="103">
        <f t="shared" si="84"/>
        <v>7.3993154550990462E-3</v>
      </c>
      <c r="O114" s="102">
        <f>+O75</f>
        <v>205878.88258916588</v>
      </c>
      <c r="P114" s="103">
        <f t="shared" si="85"/>
        <v>7.3989263713684292E-3</v>
      </c>
      <c r="Q114" s="102">
        <f>+Q75</f>
        <v>209190.57454933837</v>
      </c>
      <c r="R114" s="103">
        <f t="shared" si="86"/>
        <v>7.3985422627202554E-3</v>
      </c>
      <c r="S114" s="102">
        <f>+S75</f>
        <v>212561.41540290962</v>
      </c>
      <c r="T114" s="103">
        <f t="shared" si="87"/>
        <v>7.3981594926025547E-3</v>
      </c>
      <c r="U114" s="102">
        <f>+U75</f>
        <v>215992.57694562295</v>
      </c>
      <c r="V114" s="103">
        <f t="shared" si="88"/>
        <v>7.397778101131197E-3</v>
      </c>
    </row>
    <row r="115" spans="1:22" ht="12.75" customHeight="1" x14ac:dyDescent="0.3">
      <c r="A115" s="145" t="s">
        <v>461</v>
      </c>
      <c r="B115" s="56"/>
      <c r="C115" s="102">
        <f>+C81+C95+C89+C84+C73+C71+C67+C60</f>
        <v>1113709.15013</v>
      </c>
      <c r="D115" s="103">
        <f t="shared" si="79"/>
        <v>4.9438264438765096E-2</v>
      </c>
      <c r="E115" s="102">
        <f>+E81+E95+E89+E84+E73+E71+E67+E60</f>
        <v>1168921.5763999999</v>
      </c>
      <c r="F115" s="103">
        <f t="shared" si="80"/>
        <v>4.8613942089815447E-2</v>
      </c>
      <c r="G115" s="102">
        <f>+G81+G95+G89+G84+G73+G71+G67+G60</f>
        <v>1220443.028198</v>
      </c>
      <c r="H115" s="103">
        <f t="shared" si="81"/>
        <v>4.8357446924623834E-2</v>
      </c>
      <c r="I115" s="102">
        <f>+I81+I95+I89+I84+I73+I71+I67+I60</f>
        <v>1249564.4965619601</v>
      </c>
      <c r="J115" s="103">
        <f t="shared" si="82"/>
        <v>4.710537004690981E-2</v>
      </c>
      <c r="K115" s="102">
        <f>+K81+K95+K89+K84+K73+K71+K67+K60</f>
        <v>1267274.5190039491</v>
      </c>
      <c r="L115" s="103">
        <f t="shared" si="83"/>
        <v>4.7075485090027132E-2</v>
      </c>
      <c r="M115" s="102">
        <f>+M81+M95+M89+M84+M73+M71+M67+M60</f>
        <v>1285360.9653506794</v>
      </c>
      <c r="N115" s="103">
        <f t="shared" si="84"/>
        <v>4.693611459814942E-2</v>
      </c>
      <c r="O115" s="102">
        <f>+O81+O95+O89+O84+O73+O71+O67+O60</f>
        <v>1303804.5950177244</v>
      </c>
      <c r="P115" s="103">
        <f t="shared" si="85"/>
        <v>4.6856453075074272E-2</v>
      </c>
      <c r="Q115" s="102">
        <f>+Q81+Q95+Q89+Q84+Q73+Q71+Q67+Q60</f>
        <v>1322640.3381205816</v>
      </c>
      <c r="R115" s="103">
        <f t="shared" si="86"/>
        <v>4.6778448125805776E-2</v>
      </c>
      <c r="S115" s="102">
        <f>+S81+S95+S89+S84+S73+S71+S67+S60</f>
        <v>1341862.7993192323</v>
      </c>
      <c r="T115" s="103">
        <f t="shared" si="87"/>
        <v>4.6703278615907853E-2</v>
      </c>
      <c r="U115" s="102">
        <f>+U81+U95+U89+U84+U73+U71+U67+U60</f>
        <v>1361480.2617511731</v>
      </c>
      <c r="V115" s="103">
        <f t="shared" si="88"/>
        <v>4.6630902820520771E-2</v>
      </c>
    </row>
    <row r="116" spans="1:22" ht="12.75" customHeight="1" x14ac:dyDescent="0.3">
      <c r="A116" s="55" t="s">
        <v>83</v>
      </c>
      <c r="B116" s="57"/>
      <c r="C116" s="108">
        <f>SUM(C111:C115)</f>
        <v>4016214.0555665628</v>
      </c>
      <c r="D116" s="106">
        <f t="shared" si="79"/>
        <v>0.17828232128523702</v>
      </c>
      <c r="E116" s="108">
        <f>SUM(E111:E115)</f>
        <v>5239978.0976038054</v>
      </c>
      <c r="F116" s="106">
        <f t="shared" si="80"/>
        <v>0.21792393684214376</v>
      </c>
      <c r="G116" s="108">
        <f>SUM(G111:G115)</f>
        <v>6824779.4759628689</v>
      </c>
      <c r="H116" s="106">
        <f t="shared" si="81"/>
        <v>0.27041730228770161</v>
      </c>
      <c r="I116" s="108">
        <f>SUM(I111:I115)</f>
        <v>6418644.8668198865</v>
      </c>
      <c r="J116" s="106">
        <f t="shared" si="82"/>
        <v>0.24196641508552708</v>
      </c>
      <c r="K116" s="108">
        <f>SUM(K111:K115)</f>
        <v>6562380.0122182677</v>
      </c>
      <c r="L116" s="106">
        <f t="shared" si="83"/>
        <v>0.24377292984876189</v>
      </c>
      <c r="M116" s="108">
        <f>SUM(M111:M115)</f>
        <v>7079013.0588626992</v>
      </c>
      <c r="N116" s="106">
        <f t="shared" si="84"/>
        <v>0.25849654465111793</v>
      </c>
      <c r="O116" s="108">
        <f>SUM(O111:O115)</f>
        <v>6696903.8394587375</v>
      </c>
      <c r="P116" s="106">
        <f t="shared" si="85"/>
        <v>0.24067499202027068</v>
      </c>
      <c r="Q116" s="108">
        <f>SUM(Q111:Q115)</f>
        <v>6766325.4857192105</v>
      </c>
      <c r="R116" s="106">
        <f t="shared" si="86"/>
        <v>0.23930784251279771</v>
      </c>
      <c r="S116" s="108">
        <f>SUM(S111:S115)</f>
        <v>7287188.8751961756</v>
      </c>
      <c r="T116" s="106">
        <f t="shared" si="87"/>
        <v>0.25362921793322962</v>
      </c>
      <c r="U116" s="108">
        <f>SUM(U111:U115)</f>
        <v>6318982.1425759029</v>
      </c>
      <c r="V116" s="106">
        <f t="shared" si="88"/>
        <v>0.21642608452954251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47"/>
  <sheetViews>
    <sheetView zoomScale="85" zoomScaleNormal="85" workbookViewId="0">
      <selection activeCell="G7" sqref="G7"/>
    </sheetView>
  </sheetViews>
  <sheetFormatPr defaultColWidth="9.109375" defaultRowHeight="13.8" x14ac:dyDescent="0.3"/>
  <cols>
    <col min="1" max="1" width="4.5546875" style="2" customWidth="1"/>
    <col min="2" max="2" width="20.33203125" style="2" customWidth="1"/>
    <col min="3" max="3" width="35.5546875" style="2" customWidth="1"/>
    <col min="4" max="14" width="12.6640625" style="2" customWidth="1"/>
    <col min="15" max="15" width="3.6640625" style="2" customWidth="1"/>
    <col min="16" max="18" width="12.6640625" style="2" customWidth="1"/>
    <col min="19" max="16384" width="9.109375" style="2"/>
  </cols>
  <sheetData>
    <row r="1" spans="1:18" x14ac:dyDescent="0.3">
      <c r="A1" s="1" t="s">
        <v>338</v>
      </c>
    </row>
    <row r="2" spans="1:18" x14ac:dyDescent="0.3">
      <c r="A2" s="4" t="s">
        <v>105</v>
      </c>
    </row>
    <row r="3" spans="1:18" x14ac:dyDescent="0.3">
      <c r="A3" s="4" t="s">
        <v>279</v>
      </c>
    </row>
    <row r="4" spans="1:18" x14ac:dyDescent="0.3">
      <c r="C4" s="4"/>
    </row>
    <row r="5" spans="1:18" x14ac:dyDescent="0.3">
      <c r="A5" s="1" t="s">
        <v>265</v>
      </c>
      <c r="C5" s="134" t="s">
        <v>375</v>
      </c>
    </row>
    <row r="6" spans="1:18" x14ac:dyDescent="0.3">
      <c r="C6" s="28"/>
    </row>
    <row r="7" spans="1:18" x14ac:dyDescent="0.3">
      <c r="A7" s="133" t="s">
        <v>89</v>
      </c>
      <c r="B7" s="4" t="s">
        <v>280</v>
      </c>
    </row>
    <row r="8" spans="1:18" x14ac:dyDescent="0.3">
      <c r="B8" s="7" t="s">
        <v>102</v>
      </c>
    </row>
    <row r="9" spans="1:18" x14ac:dyDescent="0.3">
      <c r="B9" s="29" t="s">
        <v>295</v>
      </c>
    </row>
    <row r="10" spans="1:18" x14ac:dyDescent="0.3">
      <c r="B10" s="281" t="s">
        <v>67</v>
      </c>
      <c r="C10" s="281"/>
      <c r="D10" s="109" t="s">
        <v>16</v>
      </c>
      <c r="E10" s="109" t="s">
        <v>93</v>
      </c>
      <c r="F10" s="109" t="s">
        <v>94</v>
      </c>
      <c r="G10" s="109" t="s">
        <v>95</v>
      </c>
      <c r="H10" s="109" t="s">
        <v>160</v>
      </c>
      <c r="I10" s="109" t="s">
        <v>133</v>
      </c>
      <c r="J10" s="109" t="s">
        <v>168</v>
      </c>
      <c r="K10" s="109" t="s">
        <v>169</v>
      </c>
      <c r="L10" s="109" t="s">
        <v>170</v>
      </c>
      <c r="M10" s="109" t="s">
        <v>171</v>
      </c>
      <c r="N10" s="109" t="s">
        <v>48</v>
      </c>
      <c r="P10" s="195" t="s">
        <v>337</v>
      </c>
      <c r="Q10" s="195" t="s">
        <v>337</v>
      </c>
      <c r="R10" s="195" t="s">
        <v>48</v>
      </c>
    </row>
    <row r="11" spans="1:18" x14ac:dyDescent="0.3">
      <c r="B11" s="254" t="s">
        <v>405</v>
      </c>
      <c r="C11" s="254" t="s">
        <v>411</v>
      </c>
      <c r="D11" s="172">
        <v>500000</v>
      </c>
      <c r="E11" s="172"/>
      <c r="F11" s="172"/>
      <c r="G11" s="172"/>
      <c r="H11" s="172"/>
      <c r="I11" s="172"/>
      <c r="J11" s="172"/>
      <c r="K11" s="172"/>
      <c r="L11" s="172"/>
      <c r="M11" s="172"/>
      <c r="N11" s="172">
        <f>SUM(D11:M11)</f>
        <v>500000</v>
      </c>
      <c r="P11" s="172"/>
      <c r="Q11" s="172"/>
      <c r="R11" s="172">
        <f t="shared" ref="R11:R30" si="0">SUM(P11:Q11)</f>
        <v>0</v>
      </c>
    </row>
    <row r="12" spans="1:18" x14ac:dyDescent="0.3">
      <c r="B12" s="254" t="s">
        <v>406</v>
      </c>
      <c r="C12" s="254" t="s">
        <v>412</v>
      </c>
      <c r="D12" s="172">
        <v>250000</v>
      </c>
      <c r="E12" s="172"/>
      <c r="F12" s="172"/>
      <c r="G12" s="172"/>
      <c r="H12" s="172"/>
      <c r="I12" s="172"/>
      <c r="J12" s="172"/>
      <c r="K12" s="172"/>
      <c r="L12" s="172"/>
      <c r="M12" s="172"/>
      <c r="N12" s="172">
        <f t="shared" ref="N12:N32" si="1">SUM(D12:M12)</f>
        <v>250000</v>
      </c>
      <c r="P12" s="172"/>
      <c r="Q12" s="172"/>
      <c r="R12" s="172">
        <f t="shared" si="0"/>
        <v>0</v>
      </c>
    </row>
    <row r="13" spans="1:18" x14ac:dyDescent="0.3">
      <c r="B13" s="254" t="s">
        <v>407</v>
      </c>
      <c r="C13" s="254" t="s">
        <v>412</v>
      </c>
      <c r="D13" s="172">
        <v>600000</v>
      </c>
      <c r="E13" s="172"/>
      <c r="F13" s="172"/>
      <c r="G13" s="172"/>
      <c r="H13" s="172"/>
      <c r="I13" s="172"/>
      <c r="J13" s="172"/>
      <c r="K13" s="172"/>
      <c r="L13" s="172"/>
      <c r="M13" s="172"/>
      <c r="N13" s="172">
        <f t="shared" si="1"/>
        <v>600000</v>
      </c>
      <c r="P13" s="172"/>
      <c r="Q13" s="172"/>
      <c r="R13" s="172">
        <f t="shared" si="0"/>
        <v>0</v>
      </c>
    </row>
    <row r="14" spans="1:18" x14ac:dyDescent="0.3">
      <c r="B14" s="254" t="s">
        <v>408</v>
      </c>
      <c r="C14" s="254" t="s">
        <v>413</v>
      </c>
      <c r="D14" s="172">
        <v>200000</v>
      </c>
      <c r="E14" s="172"/>
      <c r="F14" s="172"/>
      <c r="G14" s="172"/>
      <c r="H14" s="172"/>
      <c r="I14" s="172"/>
      <c r="J14" s="172"/>
      <c r="K14" s="172"/>
      <c r="L14" s="172"/>
      <c r="M14" s="172"/>
      <c r="N14" s="172">
        <f t="shared" si="1"/>
        <v>200000</v>
      </c>
      <c r="P14" s="172"/>
      <c r="Q14" s="172"/>
      <c r="R14" s="172">
        <f t="shared" si="0"/>
        <v>0</v>
      </c>
    </row>
    <row r="15" spans="1:18" x14ac:dyDescent="0.3">
      <c r="B15" s="254" t="s">
        <v>409</v>
      </c>
      <c r="C15" s="254" t="s">
        <v>414</v>
      </c>
      <c r="D15" s="172">
        <v>250000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>
        <f t="shared" si="1"/>
        <v>250000</v>
      </c>
      <c r="P15" s="172"/>
      <c r="Q15" s="172"/>
      <c r="R15" s="172">
        <f t="shared" si="0"/>
        <v>0</v>
      </c>
    </row>
    <row r="16" spans="1:18" x14ac:dyDescent="0.3">
      <c r="B16" s="254" t="s">
        <v>410</v>
      </c>
      <c r="C16" s="254" t="s">
        <v>415</v>
      </c>
      <c r="D16" s="172">
        <v>750000</v>
      </c>
      <c r="E16" s="172"/>
      <c r="F16" s="172"/>
      <c r="G16" s="172"/>
      <c r="H16" s="172"/>
      <c r="I16" s="172"/>
      <c r="J16" s="172"/>
      <c r="K16" s="172"/>
      <c r="L16" s="172"/>
      <c r="M16" s="172"/>
      <c r="N16" s="172">
        <f t="shared" si="1"/>
        <v>750000</v>
      </c>
      <c r="P16" s="172"/>
      <c r="Q16" s="172"/>
      <c r="R16" s="172">
        <f t="shared" si="0"/>
        <v>0</v>
      </c>
    </row>
    <row r="17" spans="2:18" x14ac:dyDescent="0.3">
      <c r="B17" s="254" t="s">
        <v>416</v>
      </c>
      <c r="C17" s="254" t="s">
        <v>417</v>
      </c>
      <c r="D17" s="172"/>
      <c r="E17" s="172">
        <v>1600000</v>
      </c>
      <c r="F17" s="172"/>
      <c r="G17" s="172"/>
      <c r="H17" s="172"/>
      <c r="I17" s="172"/>
      <c r="J17" s="172"/>
      <c r="K17" s="172"/>
      <c r="L17" s="172"/>
      <c r="M17" s="172"/>
      <c r="N17" s="172">
        <f t="shared" si="1"/>
        <v>1600000</v>
      </c>
      <c r="P17" s="172"/>
      <c r="Q17" s="172"/>
      <c r="R17" s="172">
        <f t="shared" si="0"/>
        <v>0</v>
      </c>
    </row>
    <row r="18" spans="2:18" x14ac:dyDescent="0.3">
      <c r="B18" s="254" t="s">
        <v>418</v>
      </c>
      <c r="C18" s="254" t="s">
        <v>419</v>
      </c>
      <c r="D18" s="172"/>
      <c r="E18" s="172">
        <v>1700000</v>
      </c>
      <c r="F18" s="172"/>
      <c r="G18" s="172"/>
      <c r="H18" s="172"/>
      <c r="I18" s="172"/>
      <c r="J18" s="172"/>
      <c r="K18" s="172"/>
      <c r="L18" s="172"/>
      <c r="M18" s="172"/>
      <c r="N18" s="172">
        <f t="shared" si="1"/>
        <v>1700000</v>
      </c>
      <c r="P18" s="172"/>
      <c r="Q18" s="172"/>
      <c r="R18" s="172">
        <f t="shared" si="0"/>
        <v>0</v>
      </c>
    </row>
    <row r="19" spans="2:18" x14ac:dyDescent="0.3">
      <c r="B19" s="254" t="s">
        <v>420</v>
      </c>
      <c r="C19" s="254" t="s">
        <v>421</v>
      </c>
      <c r="D19" s="172"/>
      <c r="E19" s="172">
        <v>1200000</v>
      </c>
      <c r="F19" s="172"/>
      <c r="G19" s="172"/>
      <c r="H19" s="172"/>
      <c r="I19" s="172"/>
      <c r="J19" s="172"/>
      <c r="K19" s="172"/>
      <c r="L19" s="172"/>
      <c r="M19" s="172"/>
      <c r="N19" s="172">
        <f t="shared" si="1"/>
        <v>1200000</v>
      </c>
      <c r="P19" s="172"/>
      <c r="Q19" s="172"/>
      <c r="R19" s="172">
        <f t="shared" si="0"/>
        <v>0</v>
      </c>
    </row>
    <row r="20" spans="2:18" x14ac:dyDescent="0.3">
      <c r="B20" s="254" t="s">
        <v>422</v>
      </c>
      <c r="C20" s="254" t="s">
        <v>423</v>
      </c>
      <c r="D20" s="172"/>
      <c r="E20" s="172">
        <v>3500000</v>
      </c>
      <c r="F20" s="172"/>
      <c r="G20" s="172"/>
      <c r="H20" s="172"/>
      <c r="I20" s="172"/>
      <c r="J20" s="172"/>
      <c r="K20" s="172"/>
      <c r="L20" s="172"/>
      <c r="M20" s="172"/>
      <c r="N20" s="172">
        <f t="shared" si="1"/>
        <v>3500000</v>
      </c>
      <c r="P20" s="172"/>
      <c r="Q20" s="172"/>
      <c r="R20" s="172">
        <f t="shared" si="0"/>
        <v>0</v>
      </c>
    </row>
    <row r="21" spans="2:18" x14ac:dyDescent="0.3">
      <c r="B21" s="254" t="s">
        <v>424</v>
      </c>
      <c r="C21" s="254" t="s">
        <v>425</v>
      </c>
      <c r="D21" s="172"/>
      <c r="E21" s="172">
        <v>1300000</v>
      </c>
      <c r="F21" s="172"/>
      <c r="G21" s="172"/>
      <c r="H21" s="172"/>
      <c r="I21" s="172"/>
      <c r="J21" s="172"/>
      <c r="K21" s="172"/>
      <c r="L21" s="172"/>
      <c r="M21" s="172"/>
      <c r="N21" s="172">
        <f t="shared" si="1"/>
        <v>1300000</v>
      </c>
      <c r="P21" s="172"/>
      <c r="Q21" s="172"/>
      <c r="R21" s="172">
        <f t="shared" si="0"/>
        <v>0</v>
      </c>
    </row>
    <row r="22" spans="2:18" x14ac:dyDescent="0.3">
      <c r="B22" s="254" t="s">
        <v>426</v>
      </c>
      <c r="C22" s="254" t="s">
        <v>427</v>
      </c>
      <c r="D22" s="172"/>
      <c r="E22" s="172">
        <v>850000</v>
      </c>
      <c r="F22" s="172"/>
      <c r="G22" s="172"/>
      <c r="H22" s="172"/>
      <c r="I22" s="172"/>
      <c r="J22" s="172"/>
      <c r="K22" s="172"/>
      <c r="L22" s="172"/>
      <c r="M22" s="172"/>
      <c r="N22" s="172">
        <f t="shared" si="1"/>
        <v>850000</v>
      </c>
      <c r="P22" s="172"/>
      <c r="Q22" s="172"/>
      <c r="R22" s="172">
        <f t="shared" si="0"/>
        <v>0</v>
      </c>
    </row>
    <row r="23" spans="2:18" x14ac:dyDescent="0.3">
      <c r="B23" s="254" t="s">
        <v>428</v>
      </c>
      <c r="C23" s="254" t="s">
        <v>429</v>
      </c>
      <c r="D23" s="172"/>
      <c r="E23" s="172"/>
      <c r="F23" s="172">
        <v>6800000</v>
      </c>
      <c r="G23" s="172"/>
      <c r="H23" s="172"/>
      <c r="I23" s="172"/>
      <c r="J23" s="172"/>
      <c r="K23" s="172"/>
      <c r="L23" s="172"/>
      <c r="M23" s="172"/>
      <c r="N23" s="172">
        <f t="shared" si="1"/>
        <v>6800000</v>
      </c>
      <c r="P23" s="172"/>
      <c r="Q23" s="172"/>
      <c r="R23" s="172">
        <f t="shared" si="0"/>
        <v>0</v>
      </c>
    </row>
    <row r="24" spans="2:18" x14ac:dyDescent="0.3">
      <c r="B24" s="254" t="s">
        <v>430</v>
      </c>
      <c r="C24" s="254" t="s">
        <v>431</v>
      </c>
      <c r="D24" s="172"/>
      <c r="E24" s="172"/>
      <c r="F24" s="172"/>
      <c r="G24" s="172">
        <v>500000</v>
      </c>
      <c r="H24" s="172"/>
      <c r="I24" s="172"/>
      <c r="J24" s="172"/>
      <c r="K24" s="172"/>
      <c r="L24" s="172"/>
      <c r="M24" s="172"/>
      <c r="N24" s="172">
        <f t="shared" si="1"/>
        <v>500000</v>
      </c>
      <c r="P24" s="172"/>
      <c r="Q24" s="172"/>
      <c r="R24" s="172">
        <f t="shared" si="0"/>
        <v>0</v>
      </c>
    </row>
    <row r="25" spans="2:18" x14ac:dyDescent="0.3">
      <c r="B25" s="254"/>
      <c r="C25" s="254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>
        <f t="shared" si="1"/>
        <v>0</v>
      </c>
      <c r="P25" s="172"/>
      <c r="Q25" s="172"/>
      <c r="R25" s="172">
        <f t="shared" si="0"/>
        <v>0</v>
      </c>
    </row>
    <row r="26" spans="2:18" x14ac:dyDescent="0.3">
      <c r="B26" s="254"/>
      <c r="C26" s="254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>
        <f t="shared" si="1"/>
        <v>0</v>
      </c>
      <c r="P26" s="172"/>
      <c r="Q26" s="172"/>
      <c r="R26" s="172">
        <f t="shared" si="0"/>
        <v>0</v>
      </c>
    </row>
    <row r="27" spans="2:18" x14ac:dyDescent="0.3">
      <c r="B27" s="254"/>
      <c r="C27" s="254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>
        <f t="shared" si="1"/>
        <v>0</v>
      </c>
      <c r="P27" s="172"/>
      <c r="Q27" s="172"/>
      <c r="R27" s="172">
        <f t="shared" si="0"/>
        <v>0</v>
      </c>
    </row>
    <row r="28" spans="2:18" x14ac:dyDescent="0.3">
      <c r="B28" s="254"/>
      <c r="C28" s="254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>
        <f t="shared" si="1"/>
        <v>0</v>
      </c>
      <c r="P28" s="172"/>
      <c r="Q28" s="172"/>
      <c r="R28" s="172">
        <f t="shared" si="0"/>
        <v>0</v>
      </c>
    </row>
    <row r="29" spans="2:18" x14ac:dyDescent="0.3">
      <c r="B29" s="254"/>
      <c r="C29" s="254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>
        <f t="shared" si="1"/>
        <v>0</v>
      </c>
      <c r="P29" s="172"/>
      <c r="Q29" s="172"/>
      <c r="R29" s="172">
        <f t="shared" si="0"/>
        <v>0</v>
      </c>
    </row>
    <row r="30" spans="2:18" x14ac:dyDescent="0.3">
      <c r="B30" s="282" t="s">
        <v>55</v>
      </c>
      <c r="C30" s="282"/>
      <c r="D30" s="173">
        <f t="shared" ref="D30:N30" si="2">SUM(D11:D29)</f>
        <v>2550000</v>
      </c>
      <c r="E30" s="173">
        <f t="shared" si="2"/>
        <v>10150000</v>
      </c>
      <c r="F30" s="173">
        <f t="shared" si="2"/>
        <v>6800000</v>
      </c>
      <c r="G30" s="173">
        <f t="shared" si="2"/>
        <v>500000</v>
      </c>
      <c r="H30" s="173">
        <f t="shared" si="2"/>
        <v>0</v>
      </c>
      <c r="I30" s="173">
        <f t="shared" si="2"/>
        <v>0</v>
      </c>
      <c r="J30" s="173">
        <f t="shared" si="2"/>
        <v>0</v>
      </c>
      <c r="K30" s="173">
        <f t="shared" si="2"/>
        <v>0</v>
      </c>
      <c r="L30" s="173">
        <f t="shared" si="2"/>
        <v>0</v>
      </c>
      <c r="M30" s="173">
        <f t="shared" si="2"/>
        <v>0</v>
      </c>
      <c r="N30" s="173">
        <f t="shared" si="2"/>
        <v>20000000</v>
      </c>
      <c r="P30" s="173">
        <f>SUM(P11:P29)</f>
        <v>0</v>
      </c>
      <c r="Q30" s="173">
        <f>SUM(Q11:Q29)</f>
        <v>0</v>
      </c>
      <c r="R30" s="172">
        <f t="shared" si="0"/>
        <v>0</v>
      </c>
    </row>
    <row r="31" spans="2:18" x14ac:dyDescent="0.3">
      <c r="B31" s="283" t="s">
        <v>69</v>
      </c>
      <c r="C31" s="283"/>
      <c r="D31" s="109" t="s">
        <v>16</v>
      </c>
      <c r="E31" s="109" t="s">
        <v>93</v>
      </c>
      <c r="F31" s="109" t="s">
        <v>94</v>
      </c>
      <c r="G31" s="109" t="s">
        <v>95</v>
      </c>
      <c r="H31" s="109" t="s">
        <v>160</v>
      </c>
      <c r="I31" s="109" t="s">
        <v>133</v>
      </c>
      <c r="J31" s="109" t="s">
        <v>168</v>
      </c>
      <c r="K31" s="109" t="s">
        <v>169</v>
      </c>
      <c r="L31" s="109" t="s">
        <v>170</v>
      </c>
      <c r="M31" s="109" t="s">
        <v>171</v>
      </c>
      <c r="N31" s="109" t="s">
        <v>48</v>
      </c>
      <c r="P31" s="195" t="s">
        <v>337</v>
      </c>
      <c r="Q31" s="195" t="s">
        <v>337</v>
      </c>
      <c r="R31" s="195" t="s">
        <v>48</v>
      </c>
    </row>
    <row r="32" spans="2:18" x14ac:dyDescent="0.3">
      <c r="B32" s="276" t="s">
        <v>68</v>
      </c>
      <c r="C32" s="276"/>
      <c r="D32" s="173">
        <v>376686.92037096259</v>
      </c>
      <c r="E32" s="173">
        <v>1480719.0632038049</v>
      </c>
      <c r="F32" s="173">
        <v>2276463.7440548688</v>
      </c>
      <c r="G32" s="173">
        <v>2283606.6011977261</v>
      </c>
      <c r="H32" s="173">
        <v>2362178.0297691547</v>
      </c>
      <c r="I32" s="173">
        <v>2362178.0297691547</v>
      </c>
      <c r="J32" s="173">
        <v>2362178.0297691547</v>
      </c>
      <c r="K32" s="173">
        <v>2362178.0297691547</v>
      </c>
      <c r="L32" s="173">
        <v>2362178.0297691547</v>
      </c>
      <c r="M32" s="173">
        <v>1771633.5223268659</v>
      </c>
      <c r="N32" s="172">
        <f t="shared" si="1"/>
        <v>20000000</v>
      </c>
      <c r="P32" s="173"/>
      <c r="Q32" s="173"/>
      <c r="R32" s="172">
        <f>SUM(P32:Q32)</f>
        <v>0</v>
      </c>
    </row>
    <row r="33" spans="1:18" x14ac:dyDescent="0.3">
      <c r="C33" s="22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</row>
    <row r="34" spans="1:18" x14ac:dyDescent="0.3">
      <c r="A34" s="133" t="s">
        <v>90</v>
      </c>
      <c r="B34" s="26" t="s">
        <v>331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</row>
    <row r="35" spans="1:18" x14ac:dyDescent="0.3">
      <c r="A35" s="132"/>
      <c r="B35" s="29" t="s">
        <v>296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</row>
    <row r="36" spans="1:18" x14ac:dyDescent="0.3">
      <c r="B36" s="281" t="s">
        <v>66</v>
      </c>
      <c r="C36" s="281"/>
      <c r="D36" s="109" t="s">
        <v>16</v>
      </c>
      <c r="E36" s="109" t="s">
        <v>93</v>
      </c>
      <c r="F36" s="109" t="s">
        <v>94</v>
      </c>
      <c r="G36" s="109" t="s">
        <v>95</v>
      </c>
      <c r="H36" s="109" t="s">
        <v>160</v>
      </c>
      <c r="I36" s="109" t="s">
        <v>133</v>
      </c>
      <c r="J36" s="109" t="s">
        <v>168</v>
      </c>
      <c r="K36" s="109" t="s">
        <v>169</v>
      </c>
      <c r="L36" s="109" t="s">
        <v>170</v>
      </c>
      <c r="M36" s="109" t="s">
        <v>171</v>
      </c>
      <c r="N36" s="109" t="s">
        <v>48</v>
      </c>
      <c r="P36" s="195" t="s">
        <v>337</v>
      </c>
      <c r="Q36" s="195" t="s">
        <v>337</v>
      </c>
      <c r="R36" s="195" t="s">
        <v>48</v>
      </c>
    </row>
    <row r="37" spans="1:18" x14ac:dyDescent="0.3">
      <c r="B37" s="276" t="s">
        <v>432</v>
      </c>
      <c r="C37" s="276"/>
      <c r="D37" s="172">
        <v>275000</v>
      </c>
      <c r="E37" s="172">
        <f>+D37*1.03</f>
        <v>283250</v>
      </c>
      <c r="F37" s="172">
        <f t="shared" ref="F37:M37" si="3">+E37*1.03</f>
        <v>291747.5</v>
      </c>
      <c r="G37" s="172">
        <f t="shared" si="3"/>
        <v>300499.92499999999</v>
      </c>
      <c r="H37" s="172">
        <f t="shared" si="3"/>
        <v>309514.92274999997</v>
      </c>
      <c r="I37" s="172">
        <f t="shared" si="3"/>
        <v>318800.37043249997</v>
      </c>
      <c r="J37" s="172">
        <f t="shared" si="3"/>
        <v>328364.38154547499</v>
      </c>
      <c r="K37" s="172">
        <f t="shared" si="3"/>
        <v>338215.31299183925</v>
      </c>
      <c r="L37" s="172">
        <f t="shared" si="3"/>
        <v>348361.77238159446</v>
      </c>
      <c r="M37" s="172">
        <f t="shared" si="3"/>
        <v>358812.62555304228</v>
      </c>
      <c r="N37" s="172">
        <f t="shared" ref="N37:N45" si="4">SUM(D37:M37)</f>
        <v>3152566.8106544511</v>
      </c>
      <c r="P37" s="172"/>
      <c r="Q37" s="172"/>
      <c r="R37" s="172">
        <f t="shared" ref="R37:R46" si="5">SUM(P37:Q37)</f>
        <v>0</v>
      </c>
    </row>
    <row r="38" spans="1:18" x14ac:dyDescent="0.3">
      <c r="B38" s="256" t="s">
        <v>433</v>
      </c>
      <c r="C38" s="257"/>
      <c r="D38" s="172">
        <v>0</v>
      </c>
      <c r="E38" s="172">
        <v>0</v>
      </c>
      <c r="F38" s="172">
        <v>600000</v>
      </c>
      <c r="G38" s="172"/>
      <c r="H38" s="172"/>
      <c r="I38" s="172">
        <v>450000</v>
      </c>
      <c r="J38" s="172"/>
      <c r="K38" s="172"/>
      <c r="L38" s="172">
        <v>450000</v>
      </c>
      <c r="M38" s="172"/>
      <c r="N38" s="172">
        <f t="shared" si="4"/>
        <v>1500000</v>
      </c>
      <c r="P38" s="172"/>
      <c r="Q38" s="172"/>
      <c r="R38" s="172">
        <f t="shared" si="5"/>
        <v>0</v>
      </c>
    </row>
    <row r="39" spans="1:18" x14ac:dyDescent="0.3">
      <c r="B39" s="256" t="s">
        <v>434</v>
      </c>
      <c r="C39" s="257"/>
      <c r="D39" s="172">
        <v>100000</v>
      </c>
      <c r="E39" s="172">
        <v>100000</v>
      </c>
      <c r="F39" s="172">
        <v>100000</v>
      </c>
      <c r="G39" s="172">
        <v>100000</v>
      </c>
      <c r="H39" s="172">
        <v>100000</v>
      </c>
      <c r="I39" s="172">
        <v>100000</v>
      </c>
      <c r="J39" s="172">
        <v>100000</v>
      </c>
      <c r="K39" s="172">
        <v>100000</v>
      </c>
      <c r="L39" s="172">
        <v>100000</v>
      </c>
      <c r="M39" s="172">
        <v>100000</v>
      </c>
      <c r="N39" s="172">
        <f t="shared" si="4"/>
        <v>1000000</v>
      </c>
      <c r="P39" s="172"/>
      <c r="Q39" s="172"/>
      <c r="R39" s="172">
        <f t="shared" si="5"/>
        <v>0</v>
      </c>
    </row>
    <row r="40" spans="1:18" x14ac:dyDescent="0.3">
      <c r="B40" s="256" t="s">
        <v>435</v>
      </c>
      <c r="C40" s="257"/>
      <c r="D40" s="172">
        <v>10000</v>
      </c>
      <c r="E40" s="172">
        <v>10000</v>
      </c>
      <c r="F40" s="172">
        <v>10000</v>
      </c>
      <c r="G40" s="172">
        <v>10000</v>
      </c>
      <c r="H40" s="172">
        <v>10000</v>
      </c>
      <c r="I40" s="172">
        <v>10000</v>
      </c>
      <c r="J40" s="172">
        <v>10000</v>
      </c>
      <c r="K40" s="172">
        <v>10000</v>
      </c>
      <c r="L40" s="172">
        <v>10000</v>
      </c>
      <c r="M40" s="172">
        <v>10000</v>
      </c>
      <c r="N40" s="172">
        <f t="shared" si="4"/>
        <v>100000</v>
      </c>
      <c r="P40" s="172"/>
      <c r="Q40" s="172"/>
      <c r="R40" s="172">
        <f t="shared" si="5"/>
        <v>0</v>
      </c>
    </row>
    <row r="41" spans="1:18" x14ac:dyDescent="0.3">
      <c r="B41" s="279" t="s">
        <v>456</v>
      </c>
      <c r="C41" s="280"/>
      <c r="D41" s="172">
        <v>10000</v>
      </c>
      <c r="E41" s="172">
        <v>10000</v>
      </c>
      <c r="F41" s="172">
        <v>10000</v>
      </c>
      <c r="G41" s="172">
        <v>10000</v>
      </c>
      <c r="H41" s="172">
        <v>10000</v>
      </c>
      <c r="I41" s="172">
        <v>10000</v>
      </c>
      <c r="J41" s="172">
        <v>10000</v>
      </c>
      <c r="K41" s="172">
        <v>10000</v>
      </c>
      <c r="L41" s="172">
        <v>10000</v>
      </c>
      <c r="M41" s="172">
        <v>10000</v>
      </c>
      <c r="N41" s="172">
        <f t="shared" si="4"/>
        <v>100000</v>
      </c>
      <c r="P41" s="172"/>
      <c r="Q41" s="172"/>
      <c r="R41" s="172">
        <f t="shared" si="5"/>
        <v>0</v>
      </c>
    </row>
    <row r="42" spans="1:18" x14ac:dyDescent="0.3">
      <c r="B42" s="276" t="s">
        <v>451</v>
      </c>
      <c r="C42" s="276"/>
      <c r="D42" s="172">
        <v>150000</v>
      </c>
      <c r="E42" s="172">
        <v>150000</v>
      </c>
      <c r="F42" s="172">
        <v>150000</v>
      </c>
      <c r="G42" s="172">
        <v>150000</v>
      </c>
      <c r="H42" s="172">
        <v>150000</v>
      </c>
      <c r="I42" s="172">
        <v>150000</v>
      </c>
      <c r="J42" s="172">
        <v>150000</v>
      </c>
      <c r="K42" s="172">
        <v>150000</v>
      </c>
      <c r="L42" s="172">
        <v>150000</v>
      </c>
      <c r="M42" s="172">
        <v>150000</v>
      </c>
      <c r="N42" s="172">
        <f t="shared" si="4"/>
        <v>1500000</v>
      </c>
      <c r="P42" s="172"/>
      <c r="Q42" s="172"/>
      <c r="R42" s="172">
        <f t="shared" si="5"/>
        <v>0</v>
      </c>
    </row>
    <row r="43" spans="1:18" x14ac:dyDescent="0.3">
      <c r="B43" s="276"/>
      <c r="C43" s="276"/>
      <c r="D43" s="172"/>
      <c r="E43" s="172"/>
      <c r="F43" s="172"/>
      <c r="G43" s="172"/>
      <c r="H43" s="172"/>
      <c r="I43" s="172"/>
      <c r="J43" s="172"/>
      <c r="K43" s="172"/>
      <c r="L43" s="172"/>
      <c r="M43" s="172"/>
      <c r="N43" s="172">
        <f t="shared" si="4"/>
        <v>0</v>
      </c>
      <c r="P43" s="172"/>
      <c r="Q43" s="172"/>
      <c r="R43" s="172">
        <f t="shared" si="5"/>
        <v>0</v>
      </c>
    </row>
    <row r="44" spans="1:18" x14ac:dyDescent="0.3">
      <c r="B44" s="276"/>
      <c r="C44" s="276"/>
      <c r="D44" s="172"/>
      <c r="E44" s="172"/>
      <c r="F44" s="172"/>
      <c r="G44" s="172"/>
      <c r="H44" s="172"/>
      <c r="I44" s="172"/>
      <c r="J44" s="172"/>
      <c r="K44" s="172"/>
      <c r="L44" s="172"/>
      <c r="M44" s="172"/>
      <c r="N44" s="172">
        <f t="shared" si="4"/>
        <v>0</v>
      </c>
      <c r="P44" s="172"/>
      <c r="Q44" s="172"/>
      <c r="R44" s="172">
        <f t="shared" si="5"/>
        <v>0</v>
      </c>
    </row>
    <row r="45" spans="1:18" x14ac:dyDescent="0.3">
      <c r="B45" s="276"/>
      <c r="C45" s="276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>
        <f t="shared" si="4"/>
        <v>0</v>
      </c>
      <c r="P45" s="172"/>
      <c r="Q45" s="172"/>
      <c r="R45" s="172">
        <f t="shared" si="5"/>
        <v>0</v>
      </c>
    </row>
    <row r="46" spans="1:18" x14ac:dyDescent="0.3">
      <c r="B46" s="277" t="s">
        <v>55</v>
      </c>
      <c r="C46" s="278"/>
      <c r="D46" s="173">
        <f t="shared" ref="D46:N46" si="6">SUM(D37:D45)</f>
        <v>545000</v>
      </c>
      <c r="E46" s="173">
        <f t="shared" si="6"/>
        <v>553250</v>
      </c>
      <c r="F46" s="173">
        <f t="shared" si="6"/>
        <v>1161747.5</v>
      </c>
      <c r="G46" s="173">
        <f t="shared" si="6"/>
        <v>570499.92500000005</v>
      </c>
      <c r="H46" s="173">
        <f t="shared" si="6"/>
        <v>579514.92274999991</v>
      </c>
      <c r="I46" s="173">
        <f t="shared" si="6"/>
        <v>1038800.3704325</v>
      </c>
      <c r="J46" s="173">
        <f t="shared" si="6"/>
        <v>598364.38154547499</v>
      </c>
      <c r="K46" s="173">
        <f t="shared" si="6"/>
        <v>608215.31299183925</v>
      </c>
      <c r="L46" s="173">
        <f t="shared" si="6"/>
        <v>1068361.7723815944</v>
      </c>
      <c r="M46" s="173">
        <f t="shared" si="6"/>
        <v>628812.62555304228</v>
      </c>
      <c r="N46" s="173">
        <f t="shared" si="6"/>
        <v>7352566.8106544511</v>
      </c>
      <c r="P46" s="173">
        <f>SUM(P37:P45)</f>
        <v>0</v>
      </c>
      <c r="Q46" s="173">
        <f>SUM(Q37:Q45)</f>
        <v>0</v>
      </c>
      <c r="R46" s="172">
        <f t="shared" si="5"/>
        <v>0</v>
      </c>
    </row>
    <row r="47" spans="1:18" x14ac:dyDescent="0.3">
      <c r="C47" s="22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</row>
  </sheetData>
  <mergeCells count="12">
    <mergeCell ref="B36:C36"/>
    <mergeCell ref="B30:C30"/>
    <mergeCell ref="B31:C31"/>
    <mergeCell ref="B32:C32"/>
    <mergeCell ref="B10:C10"/>
    <mergeCell ref="B43:C43"/>
    <mergeCell ref="B44:C44"/>
    <mergeCell ref="B45:C45"/>
    <mergeCell ref="B46:C46"/>
    <mergeCell ref="B37:C37"/>
    <mergeCell ref="B41:C41"/>
    <mergeCell ref="B42:C42"/>
  </mergeCells>
  <pageMargins left="0.45" right="0" top="0.5" bottom="0" header="0.3" footer="0.3"/>
  <pageSetup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74"/>
  <sheetViews>
    <sheetView zoomScale="70" zoomScaleNormal="70" workbookViewId="0">
      <selection activeCell="P20" sqref="P20"/>
    </sheetView>
  </sheetViews>
  <sheetFormatPr defaultRowHeight="13.8" x14ac:dyDescent="0.3"/>
  <cols>
    <col min="1" max="1" width="9.5546875" style="2" customWidth="1"/>
    <col min="2" max="2" width="30" style="2" customWidth="1"/>
    <col min="3" max="3" width="13.5546875" style="11" customWidth="1"/>
    <col min="4" max="10" width="13.5546875" style="2" customWidth="1"/>
    <col min="11" max="11" width="25.5546875" style="2" customWidth="1"/>
    <col min="12" max="13" width="18.6640625" style="2" bestFit="1" customWidth="1"/>
    <col min="14" max="15" width="15.6640625" style="2" customWidth="1"/>
    <col min="16" max="211" width="9.109375" style="2"/>
    <col min="212" max="212" width="50.6640625" style="2" customWidth="1"/>
    <col min="213" max="214" width="12.6640625" style="2" customWidth="1"/>
    <col min="215" max="215" width="14.6640625" style="2" customWidth="1"/>
    <col min="216" max="216" width="4.6640625" style="2" customWidth="1"/>
    <col min="217" max="218" width="12.6640625" style="2" customWidth="1"/>
    <col min="219" max="219" width="14.6640625" style="2" customWidth="1"/>
    <col min="220" max="220" width="4.6640625" style="2" customWidth="1"/>
    <col min="221" max="222" width="12.6640625" style="2" customWidth="1"/>
    <col min="223" max="223" width="14.6640625" style="2" customWidth="1"/>
    <col min="224" max="467" width="9.109375" style="2"/>
    <col min="468" max="468" width="50.6640625" style="2" customWidth="1"/>
    <col min="469" max="470" width="12.6640625" style="2" customWidth="1"/>
    <col min="471" max="471" width="14.6640625" style="2" customWidth="1"/>
    <col min="472" max="472" width="4.6640625" style="2" customWidth="1"/>
    <col min="473" max="474" width="12.6640625" style="2" customWidth="1"/>
    <col min="475" max="475" width="14.6640625" style="2" customWidth="1"/>
    <col min="476" max="476" width="4.6640625" style="2" customWidth="1"/>
    <col min="477" max="478" width="12.6640625" style="2" customWidth="1"/>
    <col min="479" max="479" width="14.6640625" style="2" customWidth="1"/>
    <col min="480" max="723" width="9.109375" style="2"/>
    <col min="724" max="724" width="50.6640625" style="2" customWidth="1"/>
    <col min="725" max="726" width="12.6640625" style="2" customWidth="1"/>
    <col min="727" max="727" width="14.6640625" style="2" customWidth="1"/>
    <col min="728" max="728" width="4.6640625" style="2" customWidth="1"/>
    <col min="729" max="730" width="12.6640625" style="2" customWidth="1"/>
    <col min="731" max="731" width="14.6640625" style="2" customWidth="1"/>
    <col min="732" max="732" width="4.6640625" style="2" customWidth="1"/>
    <col min="733" max="734" width="12.6640625" style="2" customWidth="1"/>
    <col min="735" max="735" width="14.6640625" style="2" customWidth="1"/>
    <col min="736" max="979" width="9.109375" style="2"/>
    <col min="980" max="980" width="50.6640625" style="2" customWidth="1"/>
    <col min="981" max="982" width="12.6640625" style="2" customWidth="1"/>
    <col min="983" max="983" width="14.6640625" style="2" customWidth="1"/>
    <col min="984" max="984" width="4.6640625" style="2" customWidth="1"/>
    <col min="985" max="986" width="12.6640625" style="2" customWidth="1"/>
    <col min="987" max="987" width="14.6640625" style="2" customWidth="1"/>
    <col min="988" max="988" width="4.6640625" style="2" customWidth="1"/>
    <col min="989" max="990" width="12.6640625" style="2" customWidth="1"/>
    <col min="991" max="991" width="14.6640625" style="2" customWidth="1"/>
    <col min="992" max="1235" width="9.109375" style="2"/>
    <col min="1236" max="1236" width="50.6640625" style="2" customWidth="1"/>
    <col min="1237" max="1238" width="12.6640625" style="2" customWidth="1"/>
    <col min="1239" max="1239" width="14.6640625" style="2" customWidth="1"/>
    <col min="1240" max="1240" width="4.6640625" style="2" customWidth="1"/>
    <col min="1241" max="1242" width="12.6640625" style="2" customWidth="1"/>
    <col min="1243" max="1243" width="14.6640625" style="2" customWidth="1"/>
    <col min="1244" max="1244" width="4.6640625" style="2" customWidth="1"/>
    <col min="1245" max="1246" width="12.6640625" style="2" customWidth="1"/>
    <col min="1247" max="1247" width="14.6640625" style="2" customWidth="1"/>
    <col min="1248" max="1491" width="9.109375" style="2"/>
    <col min="1492" max="1492" width="50.6640625" style="2" customWidth="1"/>
    <col min="1493" max="1494" width="12.6640625" style="2" customWidth="1"/>
    <col min="1495" max="1495" width="14.6640625" style="2" customWidth="1"/>
    <col min="1496" max="1496" width="4.6640625" style="2" customWidth="1"/>
    <col min="1497" max="1498" width="12.6640625" style="2" customWidth="1"/>
    <col min="1499" max="1499" width="14.6640625" style="2" customWidth="1"/>
    <col min="1500" max="1500" width="4.6640625" style="2" customWidth="1"/>
    <col min="1501" max="1502" width="12.6640625" style="2" customWidth="1"/>
    <col min="1503" max="1503" width="14.6640625" style="2" customWidth="1"/>
    <col min="1504" max="1747" width="9.109375" style="2"/>
    <col min="1748" max="1748" width="50.6640625" style="2" customWidth="1"/>
    <col min="1749" max="1750" width="12.6640625" style="2" customWidth="1"/>
    <col min="1751" max="1751" width="14.6640625" style="2" customWidth="1"/>
    <col min="1752" max="1752" width="4.6640625" style="2" customWidth="1"/>
    <col min="1753" max="1754" width="12.6640625" style="2" customWidth="1"/>
    <col min="1755" max="1755" width="14.6640625" style="2" customWidth="1"/>
    <col min="1756" max="1756" width="4.6640625" style="2" customWidth="1"/>
    <col min="1757" max="1758" width="12.6640625" style="2" customWidth="1"/>
    <col min="1759" max="1759" width="14.6640625" style="2" customWidth="1"/>
    <col min="1760" max="2003" width="9.109375" style="2"/>
    <col min="2004" max="2004" width="50.6640625" style="2" customWidth="1"/>
    <col min="2005" max="2006" width="12.6640625" style="2" customWidth="1"/>
    <col min="2007" max="2007" width="14.6640625" style="2" customWidth="1"/>
    <col min="2008" max="2008" width="4.6640625" style="2" customWidth="1"/>
    <col min="2009" max="2010" width="12.6640625" style="2" customWidth="1"/>
    <col min="2011" max="2011" width="14.6640625" style="2" customWidth="1"/>
    <col min="2012" max="2012" width="4.6640625" style="2" customWidth="1"/>
    <col min="2013" max="2014" width="12.6640625" style="2" customWidth="1"/>
    <col min="2015" max="2015" width="14.6640625" style="2" customWidth="1"/>
    <col min="2016" max="2259" width="9.109375" style="2"/>
    <col min="2260" max="2260" width="50.6640625" style="2" customWidth="1"/>
    <col min="2261" max="2262" width="12.6640625" style="2" customWidth="1"/>
    <col min="2263" max="2263" width="14.6640625" style="2" customWidth="1"/>
    <col min="2264" max="2264" width="4.6640625" style="2" customWidth="1"/>
    <col min="2265" max="2266" width="12.6640625" style="2" customWidth="1"/>
    <col min="2267" max="2267" width="14.6640625" style="2" customWidth="1"/>
    <col min="2268" max="2268" width="4.6640625" style="2" customWidth="1"/>
    <col min="2269" max="2270" width="12.6640625" style="2" customWidth="1"/>
    <col min="2271" max="2271" width="14.6640625" style="2" customWidth="1"/>
    <col min="2272" max="2515" width="9.109375" style="2"/>
    <col min="2516" max="2516" width="50.6640625" style="2" customWidth="1"/>
    <col min="2517" max="2518" width="12.6640625" style="2" customWidth="1"/>
    <col min="2519" max="2519" width="14.6640625" style="2" customWidth="1"/>
    <col min="2520" max="2520" width="4.6640625" style="2" customWidth="1"/>
    <col min="2521" max="2522" width="12.6640625" style="2" customWidth="1"/>
    <col min="2523" max="2523" width="14.6640625" style="2" customWidth="1"/>
    <col min="2524" max="2524" width="4.6640625" style="2" customWidth="1"/>
    <col min="2525" max="2526" width="12.6640625" style="2" customWidth="1"/>
    <col min="2527" max="2527" width="14.6640625" style="2" customWidth="1"/>
    <col min="2528" max="2771" width="9.109375" style="2"/>
    <col min="2772" max="2772" width="50.6640625" style="2" customWidth="1"/>
    <col min="2773" max="2774" width="12.6640625" style="2" customWidth="1"/>
    <col min="2775" max="2775" width="14.6640625" style="2" customWidth="1"/>
    <col min="2776" max="2776" width="4.6640625" style="2" customWidth="1"/>
    <col min="2777" max="2778" width="12.6640625" style="2" customWidth="1"/>
    <col min="2779" max="2779" width="14.6640625" style="2" customWidth="1"/>
    <col min="2780" max="2780" width="4.6640625" style="2" customWidth="1"/>
    <col min="2781" max="2782" width="12.6640625" style="2" customWidth="1"/>
    <col min="2783" max="2783" width="14.6640625" style="2" customWidth="1"/>
    <col min="2784" max="3027" width="9.109375" style="2"/>
    <col min="3028" max="3028" width="50.6640625" style="2" customWidth="1"/>
    <col min="3029" max="3030" width="12.6640625" style="2" customWidth="1"/>
    <col min="3031" max="3031" width="14.6640625" style="2" customWidth="1"/>
    <col min="3032" max="3032" width="4.6640625" style="2" customWidth="1"/>
    <col min="3033" max="3034" width="12.6640625" style="2" customWidth="1"/>
    <col min="3035" max="3035" width="14.6640625" style="2" customWidth="1"/>
    <col min="3036" max="3036" width="4.6640625" style="2" customWidth="1"/>
    <col min="3037" max="3038" width="12.6640625" style="2" customWidth="1"/>
    <col min="3039" max="3039" width="14.6640625" style="2" customWidth="1"/>
    <col min="3040" max="3283" width="9.109375" style="2"/>
    <col min="3284" max="3284" width="50.6640625" style="2" customWidth="1"/>
    <col min="3285" max="3286" width="12.6640625" style="2" customWidth="1"/>
    <col min="3287" max="3287" width="14.6640625" style="2" customWidth="1"/>
    <col min="3288" max="3288" width="4.6640625" style="2" customWidth="1"/>
    <col min="3289" max="3290" width="12.6640625" style="2" customWidth="1"/>
    <col min="3291" max="3291" width="14.6640625" style="2" customWidth="1"/>
    <col min="3292" max="3292" width="4.6640625" style="2" customWidth="1"/>
    <col min="3293" max="3294" width="12.6640625" style="2" customWidth="1"/>
    <col min="3295" max="3295" width="14.6640625" style="2" customWidth="1"/>
    <col min="3296" max="3539" width="9.109375" style="2"/>
    <col min="3540" max="3540" width="50.6640625" style="2" customWidth="1"/>
    <col min="3541" max="3542" width="12.6640625" style="2" customWidth="1"/>
    <col min="3543" max="3543" width="14.6640625" style="2" customWidth="1"/>
    <col min="3544" max="3544" width="4.6640625" style="2" customWidth="1"/>
    <col min="3545" max="3546" width="12.6640625" style="2" customWidth="1"/>
    <col min="3547" max="3547" width="14.6640625" style="2" customWidth="1"/>
    <col min="3548" max="3548" width="4.6640625" style="2" customWidth="1"/>
    <col min="3549" max="3550" width="12.6640625" style="2" customWidth="1"/>
    <col min="3551" max="3551" width="14.6640625" style="2" customWidth="1"/>
    <col min="3552" max="3795" width="9.109375" style="2"/>
    <col min="3796" max="3796" width="50.6640625" style="2" customWidth="1"/>
    <col min="3797" max="3798" width="12.6640625" style="2" customWidth="1"/>
    <col min="3799" max="3799" width="14.6640625" style="2" customWidth="1"/>
    <col min="3800" max="3800" width="4.6640625" style="2" customWidth="1"/>
    <col min="3801" max="3802" width="12.6640625" style="2" customWidth="1"/>
    <col min="3803" max="3803" width="14.6640625" style="2" customWidth="1"/>
    <col min="3804" max="3804" width="4.6640625" style="2" customWidth="1"/>
    <col min="3805" max="3806" width="12.6640625" style="2" customWidth="1"/>
    <col min="3807" max="3807" width="14.6640625" style="2" customWidth="1"/>
    <col min="3808" max="4051" width="9.109375" style="2"/>
    <col min="4052" max="4052" width="50.6640625" style="2" customWidth="1"/>
    <col min="4053" max="4054" width="12.6640625" style="2" customWidth="1"/>
    <col min="4055" max="4055" width="14.6640625" style="2" customWidth="1"/>
    <col min="4056" max="4056" width="4.6640625" style="2" customWidth="1"/>
    <col min="4057" max="4058" width="12.6640625" style="2" customWidth="1"/>
    <col min="4059" max="4059" width="14.6640625" style="2" customWidth="1"/>
    <col min="4060" max="4060" width="4.6640625" style="2" customWidth="1"/>
    <col min="4061" max="4062" width="12.6640625" style="2" customWidth="1"/>
    <col min="4063" max="4063" width="14.6640625" style="2" customWidth="1"/>
    <col min="4064" max="4307" width="9.109375" style="2"/>
    <col min="4308" max="4308" width="50.6640625" style="2" customWidth="1"/>
    <col min="4309" max="4310" width="12.6640625" style="2" customWidth="1"/>
    <col min="4311" max="4311" width="14.6640625" style="2" customWidth="1"/>
    <col min="4312" max="4312" width="4.6640625" style="2" customWidth="1"/>
    <col min="4313" max="4314" width="12.6640625" style="2" customWidth="1"/>
    <col min="4315" max="4315" width="14.6640625" style="2" customWidth="1"/>
    <col min="4316" max="4316" width="4.6640625" style="2" customWidth="1"/>
    <col min="4317" max="4318" width="12.6640625" style="2" customWidth="1"/>
    <col min="4319" max="4319" width="14.6640625" style="2" customWidth="1"/>
    <col min="4320" max="4563" width="9.109375" style="2"/>
    <col min="4564" max="4564" width="50.6640625" style="2" customWidth="1"/>
    <col min="4565" max="4566" width="12.6640625" style="2" customWidth="1"/>
    <col min="4567" max="4567" width="14.6640625" style="2" customWidth="1"/>
    <col min="4568" max="4568" width="4.6640625" style="2" customWidth="1"/>
    <col min="4569" max="4570" width="12.6640625" style="2" customWidth="1"/>
    <col min="4571" max="4571" width="14.6640625" style="2" customWidth="1"/>
    <col min="4572" max="4572" width="4.6640625" style="2" customWidth="1"/>
    <col min="4573" max="4574" width="12.6640625" style="2" customWidth="1"/>
    <col min="4575" max="4575" width="14.6640625" style="2" customWidth="1"/>
    <col min="4576" max="4819" width="9.109375" style="2"/>
    <col min="4820" max="4820" width="50.6640625" style="2" customWidth="1"/>
    <col min="4821" max="4822" width="12.6640625" style="2" customWidth="1"/>
    <col min="4823" max="4823" width="14.6640625" style="2" customWidth="1"/>
    <col min="4824" max="4824" width="4.6640625" style="2" customWidth="1"/>
    <col min="4825" max="4826" width="12.6640625" style="2" customWidth="1"/>
    <col min="4827" max="4827" width="14.6640625" style="2" customWidth="1"/>
    <col min="4828" max="4828" width="4.6640625" style="2" customWidth="1"/>
    <col min="4829" max="4830" width="12.6640625" style="2" customWidth="1"/>
    <col min="4831" max="4831" width="14.6640625" style="2" customWidth="1"/>
    <col min="4832" max="5075" width="9.109375" style="2"/>
    <col min="5076" max="5076" width="50.6640625" style="2" customWidth="1"/>
    <col min="5077" max="5078" width="12.6640625" style="2" customWidth="1"/>
    <col min="5079" max="5079" width="14.6640625" style="2" customWidth="1"/>
    <col min="5080" max="5080" width="4.6640625" style="2" customWidth="1"/>
    <col min="5081" max="5082" width="12.6640625" style="2" customWidth="1"/>
    <col min="5083" max="5083" width="14.6640625" style="2" customWidth="1"/>
    <col min="5084" max="5084" width="4.6640625" style="2" customWidth="1"/>
    <col min="5085" max="5086" width="12.6640625" style="2" customWidth="1"/>
    <col min="5087" max="5087" width="14.6640625" style="2" customWidth="1"/>
    <col min="5088" max="5331" width="9.109375" style="2"/>
    <col min="5332" max="5332" width="50.6640625" style="2" customWidth="1"/>
    <col min="5333" max="5334" width="12.6640625" style="2" customWidth="1"/>
    <col min="5335" max="5335" width="14.6640625" style="2" customWidth="1"/>
    <col min="5336" max="5336" width="4.6640625" style="2" customWidth="1"/>
    <col min="5337" max="5338" width="12.6640625" style="2" customWidth="1"/>
    <col min="5339" max="5339" width="14.6640625" style="2" customWidth="1"/>
    <col min="5340" max="5340" width="4.6640625" style="2" customWidth="1"/>
    <col min="5341" max="5342" width="12.6640625" style="2" customWidth="1"/>
    <col min="5343" max="5343" width="14.6640625" style="2" customWidth="1"/>
    <col min="5344" max="5587" width="9.109375" style="2"/>
    <col min="5588" max="5588" width="50.6640625" style="2" customWidth="1"/>
    <col min="5589" max="5590" width="12.6640625" style="2" customWidth="1"/>
    <col min="5591" max="5591" width="14.6640625" style="2" customWidth="1"/>
    <col min="5592" max="5592" width="4.6640625" style="2" customWidth="1"/>
    <col min="5593" max="5594" width="12.6640625" style="2" customWidth="1"/>
    <col min="5595" max="5595" width="14.6640625" style="2" customWidth="1"/>
    <col min="5596" max="5596" width="4.6640625" style="2" customWidth="1"/>
    <col min="5597" max="5598" width="12.6640625" style="2" customWidth="1"/>
    <col min="5599" max="5599" width="14.6640625" style="2" customWidth="1"/>
    <col min="5600" max="5843" width="9.109375" style="2"/>
    <col min="5844" max="5844" width="50.6640625" style="2" customWidth="1"/>
    <col min="5845" max="5846" width="12.6640625" style="2" customWidth="1"/>
    <col min="5847" max="5847" width="14.6640625" style="2" customWidth="1"/>
    <col min="5848" max="5848" width="4.6640625" style="2" customWidth="1"/>
    <col min="5849" max="5850" width="12.6640625" style="2" customWidth="1"/>
    <col min="5851" max="5851" width="14.6640625" style="2" customWidth="1"/>
    <col min="5852" max="5852" width="4.6640625" style="2" customWidth="1"/>
    <col min="5853" max="5854" width="12.6640625" style="2" customWidth="1"/>
    <col min="5855" max="5855" width="14.6640625" style="2" customWidth="1"/>
    <col min="5856" max="6099" width="9.109375" style="2"/>
    <col min="6100" max="6100" width="50.6640625" style="2" customWidth="1"/>
    <col min="6101" max="6102" width="12.6640625" style="2" customWidth="1"/>
    <col min="6103" max="6103" width="14.6640625" style="2" customWidth="1"/>
    <col min="6104" max="6104" width="4.6640625" style="2" customWidth="1"/>
    <col min="6105" max="6106" width="12.6640625" style="2" customWidth="1"/>
    <col min="6107" max="6107" width="14.6640625" style="2" customWidth="1"/>
    <col min="6108" max="6108" width="4.6640625" style="2" customWidth="1"/>
    <col min="6109" max="6110" width="12.6640625" style="2" customWidth="1"/>
    <col min="6111" max="6111" width="14.6640625" style="2" customWidth="1"/>
    <col min="6112" max="6355" width="9.109375" style="2"/>
    <col min="6356" max="6356" width="50.6640625" style="2" customWidth="1"/>
    <col min="6357" max="6358" width="12.6640625" style="2" customWidth="1"/>
    <col min="6359" max="6359" width="14.6640625" style="2" customWidth="1"/>
    <col min="6360" max="6360" width="4.6640625" style="2" customWidth="1"/>
    <col min="6361" max="6362" width="12.6640625" style="2" customWidth="1"/>
    <col min="6363" max="6363" width="14.6640625" style="2" customWidth="1"/>
    <col min="6364" max="6364" width="4.6640625" style="2" customWidth="1"/>
    <col min="6365" max="6366" width="12.6640625" style="2" customWidth="1"/>
    <col min="6367" max="6367" width="14.6640625" style="2" customWidth="1"/>
    <col min="6368" max="6611" width="9.109375" style="2"/>
    <col min="6612" max="6612" width="50.6640625" style="2" customWidth="1"/>
    <col min="6613" max="6614" width="12.6640625" style="2" customWidth="1"/>
    <col min="6615" max="6615" width="14.6640625" style="2" customWidth="1"/>
    <col min="6616" max="6616" width="4.6640625" style="2" customWidth="1"/>
    <col min="6617" max="6618" width="12.6640625" style="2" customWidth="1"/>
    <col min="6619" max="6619" width="14.6640625" style="2" customWidth="1"/>
    <col min="6620" max="6620" width="4.6640625" style="2" customWidth="1"/>
    <col min="6621" max="6622" width="12.6640625" style="2" customWidth="1"/>
    <col min="6623" max="6623" width="14.6640625" style="2" customWidth="1"/>
    <col min="6624" max="6867" width="9.109375" style="2"/>
    <col min="6868" max="6868" width="50.6640625" style="2" customWidth="1"/>
    <col min="6869" max="6870" width="12.6640625" style="2" customWidth="1"/>
    <col min="6871" max="6871" width="14.6640625" style="2" customWidth="1"/>
    <col min="6872" max="6872" width="4.6640625" style="2" customWidth="1"/>
    <col min="6873" max="6874" width="12.6640625" style="2" customWidth="1"/>
    <col min="6875" max="6875" width="14.6640625" style="2" customWidth="1"/>
    <col min="6876" max="6876" width="4.6640625" style="2" customWidth="1"/>
    <col min="6877" max="6878" width="12.6640625" style="2" customWidth="1"/>
    <col min="6879" max="6879" width="14.6640625" style="2" customWidth="1"/>
    <col min="6880" max="7123" width="9.109375" style="2"/>
    <col min="7124" max="7124" width="50.6640625" style="2" customWidth="1"/>
    <col min="7125" max="7126" width="12.6640625" style="2" customWidth="1"/>
    <col min="7127" max="7127" width="14.6640625" style="2" customWidth="1"/>
    <col min="7128" max="7128" width="4.6640625" style="2" customWidth="1"/>
    <col min="7129" max="7130" width="12.6640625" style="2" customWidth="1"/>
    <col min="7131" max="7131" width="14.6640625" style="2" customWidth="1"/>
    <col min="7132" max="7132" width="4.6640625" style="2" customWidth="1"/>
    <col min="7133" max="7134" width="12.6640625" style="2" customWidth="1"/>
    <col min="7135" max="7135" width="14.6640625" style="2" customWidth="1"/>
    <col min="7136" max="7379" width="9.109375" style="2"/>
    <col min="7380" max="7380" width="50.6640625" style="2" customWidth="1"/>
    <col min="7381" max="7382" width="12.6640625" style="2" customWidth="1"/>
    <col min="7383" max="7383" width="14.6640625" style="2" customWidth="1"/>
    <col min="7384" max="7384" width="4.6640625" style="2" customWidth="1"/>
    <col min="7385" max="7386" width="12.6640625" style="2" customWidth="1"/>
    <col min="7387" max="7387" width="14.6640625" style="2" customWidth="1"/>
    <col min="7388" max="7388" width="4.6640625" style="2" customWidth="1"/>
    <col min="7389" max="7390" width="12.6640625" style="2" customWidth="1"/>
    <col min="7391" max="7391" width="14.6640625" style="2" customWidth="1"/>
    <col min="7392" max="7635" width="9.109375" style="2"/>
    <col min="7636" max="7636" width="50.6640625" style="2" customWidth="1"/>
    <col min="7637" max="7638" width="12.6640625" style="2" customWidth="1"/>
    <col min="7639" max="7639" width="14.6640625" style="2" customWidth="1"/>
    <col min="7640" max="7640" width="4.6640625" style="2" customWidth="1"/>
    <col min="7641" max="7642" width="12.6640625" style="2" customWidth="1"/>
    <col min="7643" max="7643" width="14.6640625" style="2" customWidth="1"/>
    <col min="7644" max="7644" width="4.6640625" style="2" customWidth="1"/>
    <col min="7645" max="7646" width="12.6640625" style="2" customWidth="1"/>
    <col min="7647" max="7647" width="14.6640625" style="2" customWidth="1"/>
    <col min="7648" max="7891" width="9.109375" style="2"/>
    <col min="7892" max="7892" width="50.6640625" style="2" customWidth="1"/>
    <col min="7893" max="7894" width="12.6640625" style="2" customWidth="1"/>
    <col min="7895" max="7895" width="14.6640625" style="2" customWidth="1"/>
    <col min="7896" max="7896" width="4.6640625" style="2" customWidth="1"/>
    <col min="7897" max="7898" width="12.6640625" style="2" customWidth="1"/>
    <col min="7899" max="7899" width="14.6640625" style="2" customWidth="1"/>
    <col min="7900" max="7900" width="4.6640625" style="2" customWidth="1"/>
    <col min="7901" max="7902" width="12.6640625" style="2" customWidth="1"/>
    <col min="7903" max="7903" width="14.6640625" style="2" customWidth="1"/>
    <col min="7904" max="8147" width="9.109375" style="2"/>
    <col min="8148" max="8148" width="50.6640625" style="2" customWidth="1"/>
    <col min="8149" max="8150" width="12.6640625" style="2" customWidth="1"/>
    <col min="8151" max="8151" width="14.6640625" style="2" customWidth="1"/>
    <col min="8152" max="8152" width="4.6640625" style="2" customWidth="1"/>
    <col min="8153" max="8154" width="12.6640625" style="2" customWidth="1"/>
    <col min="8155" max="8155" width="14.6640625" style="2" customWidth="1"/>
    <col min="8156" max="8156" width="4.6640625" style="2" customWidth="1"/>
    <col min="8157" max="8158" width="12.6640625" style="2" customWidth="1"/>
    <col min="8159" max="8159" width="14.6640625" style="2" customWidth="1"/>
    <col min="8160" max="8403" width="9.109375" style="2"/>
    <col min="8404" max="8404" width="50.6640625" style="2" customWidth="1"/>
    <col min="8405" max="8406" width="12.6640625" style="2" customWidth="1"/>
    <col min="8407" max="8407" width="14.6640625" style="2" customWidth="1"/>
    <col min="8408" max="8408" width="4.6640625" style="2" customWidth="1"/>
    <col min="8409" max="8410" width="12.6640625" style="2" customWidth="1"/>
    <col min="8411" max="8411" width="14.6640625" style="2" customWidth="1"/>
    <col min="8412" max="8412" width="4.6640625" style="2" customWidth="1"/>
    <col min="8413" max="8414" width="12.6640625" style="2" customWidth="1"/>
    <col min="8415" max="8415" width="14.6640625" style="2" customWidth="1"/>
    <col min="8416" max="8659" width="9.109375" style="2"/>
    <col min="8660" max="8660" width="50.6640625" style="2" customWidth="1"/>
    <col min="8661" max="8662" width="12.6640625" style="2" customWidth="1"/>
    <col min="8663" max="8663" width="14.6640625" style="2" customWidth="1"/>
    <col min="8664" max="8664" width="4.6640625" style="2" customWidth="1"/>
    <col min="8665" max="8666" width="12.6640625" style="2" customWidth="1"/>
    <col min="8667" max="8667" width="14.6640625" style="2" customWidth="1"/>
    <col min="8668" max="8668" width="4.6640625" style="2" customWidth="1"/>
    <col min="8669" max="8670" width="12.6640625" style="2" customWidth="1"/>
    <col min="8671" max="8671" width="14.6640625" style="2" customWidth="1"/>
    <col min="8672" max="8915" width="9.109375" style="2"/>
    <col min="8916" max="8916" width="50.6640625" style="2" customWidth="1"/>
    <col min="8917" max="8918" width="12.6640625" style="2" customWidth="1"/>
    <col min="8919" max="8919" width="14.6640625" style="2" customWidth="1"/>
    <col min="8920" max="8920" width="4.6640625" style="2" customWidth="1"/>
    <col min="8921" max="8922" width="12.6640625" style="2" customWidth="1"/>
    <col min="8923" max="8923" width="14.6640625" style="2" customWidth="1"/>
    <col min="8924" max="8924" width="4.6640625" style="2" customWidth="1"/>
    <col min="8925" max="8926" width="12.6640625" style="2" customWidth="1"/>
    <col min="8927" max="8927" width="14.6640625" style="2" customWidth="1"/>
    <col min="8928" max="9171" width="9.109375" style="2"/>
    <col min="9172" max="9172" width="50.6640625" style="2" customWidth="1"/>
    <col min="9173" max="9174" width="12.6640625" style="2" customWidth="1"/>
    <col min="9175" max="9175" width="14.6640625" style="2" customWidth="1"/>
    <col min="9176" max="9176" width="4.6640625" style="2" customWidth="1"/>
    <col min="9177" max="9178" width="12.6640625" style="2" customWidth="1"/>
    <col min="9179" max="9179" width="14.6640625" style="2" customWidth="1"/>
    <col min="9180" max="9180" width="4.6640625" style="2" customWidth="1"/>
    <col min="9181" max="9182" width="12.6640625" style="2" customWidth="1"/>
    <col min="9183" max="9183" width="14.6640625" style="2" customWidth="1"/>
    <col min="9184" max="9427" width="9.109375" style="2"/>
    <col min="9428" max="9428" width="50.6640625" style="2" customWidth="1"/>
    <col min="9429" max="9430" width="12.6640625" style="2" customWidth="1"/>
    <col min="9431" max="9431" width="14.6640625" style="2" customWidth="1"/>
    <col min="9432" max="9432" width="4.6640625" style="2" customWidth="1"/>
    <col min="9433" max="9434" width="12.6640625" style="2" customWidth="1"/>
    <col min="9435" max="9435" width="14.6640625" style="2" customWidth="1"/>
    <col min="9436" max="9436" width="4.6640625" style="2" customWidth="1"/>
    <col min="9437" max="9438" width="12.6640625" style="2" customWidth="1"/>
    <col min="9439" max="9439" width="14.6640625" style="2" customWidth="1"/>
    <col min="9440" max="9683" width="9.109375" style="2"/>
    <col min="9684" max="9684" width="50.6640625" style="2" customWidth="1"/>
    <col min="9685" max="9686" width="12.6640625" style="2" customWidth="1"/>
    <col min="9687" max="9687" width="14.6640625" style="2" customWidth="1"/>
    <col min="9688" max="9688" width="4.6640625" style="2" customWidth="1"/>
    <col min="9689" max="9690" width="12.6640625" style="2" customWidth="1"/>
    <col min="9691" max="9691" width="14.6640625" style="2" customWidth="1"/>
    <col min="9692" max="9692" width="4.6640625" style="2" customWidth="1"/>
    <col min="9693" max="9694" width="12.6640625" style="2" customWidth="1"/>
    <col min="9695" max="9695" width="14.6640625" style="2" customWidth="1"/>
    <col min="9696" max="9939" width="9.109375" style="2"/>
    <col min="9940" max="9940" width="50.6640625" style="2" customWidth="1"/>
    <col min="9941" max="9942" width="12.6640625" style="2" customWidth="1"/>
    <col min="9943" max="9943" width="14.6640625" style="2" customWidth="1"/>
    <col min="9944" max="9944" width="4.6640625" style="2" customWidth="1"/>
    <col min="9945" max="9946" width="12.6640625" style="2" customWidth="1"/>
    <col min="9947" max="9947" width="14.6640625" style="2" customWidth="1"/>
    <col min="9948" max="9948" width="4.6640625" style="2" customWidth="1"/>
    <col min="9949" max="9950" width="12.6640625" style="2" customWidth="1"/>
    <col min="9951" max="9951" width="14.6640625" style="2" customWidth="1"/>
    <col min="9952" max="10195" width="9.109375" style="2"/>
    <col min="10196" max="10196" width="50.6640625" style="2" customWidth="1"/>
    <col min="10197" max="10198" width="12.6640625" style="2" customWidth="1"/>
    <col min="10199" max="10199" width="14.6640625" style="2" customWidth="1"/>
    <col min="10200" max="10200" width="4.6640625" style="2" customWidth="1"/>
    <col min="10201" max="10202" width="12.6640625" style="2" customWidth="1"/>
    <col min="10203" max="10203" width="14.6640625" style="2" customWidth="1"/>
    <col min="10204" max="10204" width="4.6640625" style="2" customWidth="1"/>
    <col min="10205" max="10206" width="12.6640625" style="2" customWidth="1"/>
    <col min="10207" max="10207" width="14.6640625" style="2" customWidth="1"/>
    <col min="10208" max="10451" width="9.109375" style="2"/>
    <col min="10452" max="10452" width="50.6640625" style="2" customWidth="1"/>
    <col min="10453" max="10454" width="12.6640625" style="2" customWidth="1"/>
    <col min="10455" max="10455" width="14.6640625" style="2" customWidth="1"/>
    <col min="10456" max="10456" width="4.6640625" style="2" customWidth="1"/>
    <col min="10457" max="10458" width="12.6640625" style="2" customWidth="1"/>
    <col min="10459" max="10459" width="14.6640625" style="2" customWidth="1"/>
    <col min="10460" max="10460" width="4.6640625" style="2" customWidth="1"/>
    <col min="10461" max="10462" width="12.6640625" style="2" customWidth="1"/>
    <col min="10463" max="10463" width="14.6640625" style="2" customWidth="1"/>
    <col min="10464" max="10707" width="9.109375" style="2"/>
    <col min="10708" max="10708" width="50.6640625" style="2" customWidth="1"/>
    <col min="10709" max="10710" width="12.6640625" style="2" customWidth="1"/>
    <col min="10711" max="10711" width="14.6640625" style="2" customWidth="1"/>
    <col min="10712" max="10712" width="4.6640625" style="2" customWidth="1"/>
    <col min="10713" max="10714" width="12.6640625" style="2" customWidth="1"/>
    <col min="10715" max="10715" width="14.6640625" style="2" customWidth="1"/>
    <col min="10716" max="10716" width="4.6640625" style="2" customWidth="1"/>
    <col min="10717" max="10718" width="12.6640625" style="2" customWidth="1"/>
    <col min="10719" max="10719" width="14.6640625" style="2" customWidth="1"/>
    <col min="10720" max="10963" width="9.109375" style="2"/>
    <col min="10964" max="10964" width="50.6640625" style="2" customWidth="1"/>
    <col min="10965" max="10966" width="12.6640625" style="2" customWidth="1"/>
    <col min="10967" max="10967" width="14.6640625" style="2" customWidth="1"/>
    <col min="10968" max="10968" width="4.6640625" style="2" customWidth="1"/>
    <col min="10969" max="10970" width="12.6640625" style="2" customWidth="1"/>
    <col min="10971" max="10971" width="14.6640625" style="2" customWidth="1"/>
    <col min="10972" max="10972" width="4.6640625" style="2" customWidth="1"/>
    <col min="10973" max="10974" width="12.6640625" style="2" customWidth="1"/>
    <col min="10975" max="10975" width="14.6640625" style="2" customWidth="1"/>
    <col min="10976" max="11219" width="9.109375" style="2"/>
    <col min="11220" max="11220" width="50.6640625" style="2" customWidth="1"/>
    <col min="11221" max="11222" width="12.6640625" style="2" customWidth="1"/>
    <col min="11223" max="11223" width="14.6640625" style="2" customWidth="1"/>
    <col min="11224" max="11224" width="4.6640625" style="2" customWidth="1"/>
    <col min="11225" max="11226" width="12.6640625" style="2" customWidth="1"/>
    <col min="11227" max="11227" width="14.6640625" style="2" customWidth="1"/>
    <col min="11228" max="11228" width="4.6640625" style="2" customWidth="1"/>
    <col min="11229" max="11230" width="12.6640625" style="2" customWidth="1"/>
    <col min="11231" max="11231" width="14.6640625" style="2" customWidth="1"/>
    <col min="11232" max="11475" width="9.109375" style="2"/>
    <col min="11476" max="11476" width="50.6640625" style="2" customWidth="1"/>
    <col min="11477" max="11478" width="12.6640625" style="2" customWidth="1"/>
    <col min="11479" max="11479" width="14.6640625" style="2" customWidth="1"/>
    <col min="11480" max="11480" width="4.6640625" style="2" customWidth="1"/>
    <col min="11481" max="11482" width="12.6640625" style="2" customWidth="1"/>
    <col min="11483" max="11483" width="14.6640625" style="2" customWidth="1"/>
    <col min="11484" max="11484" width="4.6640625" style="2" customWidth="1"/>
    <col min="11485" max="11486" width="12.6640625" style="2" customWidth="1"/>
    <col min="11487" max="11487" width="14.6640625" style="2" customWidth="1"/>
    <col min="11488" max="11731" width="9.109375" style="2"/>
    <col min="11732" max="11732" width="50.6640625" style="2" customWidth="1"/>
    <col min="11733" max="11734" width="12.6640625" style="2" customWidth="1"/>
    <col min="11735" max="11735" width="14.6640625" style="2" customWidth="1"/>
    <col min="11736" max="11736" width="4.6640625" style="2" customWidth="1"/>
    <col min="11737" max="11738" width="12.6640625" style="2" customWidth="1"/>
    <col min="11739" max="11739" width="14.6640625" style="2" customWidth="1"/>
    <col min="11740" max="11740" width="4.6640625" style="2" customWidth="1"/>
    <col min="11741" max="11742" width="12.6640625" style="2" customWidth="1"/>
    <col min="11743" max="11743" width="14.6640625" style="2" customWidth="1"/>
    <col min="11744" max="11987" width="9.109375" style="2"/>
    <col min="11988" max="11988" width="50.6640625" style="2" customWidth="1"/>
    <col min="11989" max="11990" width="12.6640625" style="2" customWidth="1"/>
    <col min="11991" max="11991" width="14.6640625" style="2" customWidth="1"/>
    <col min="11992" max="11992" width="4.6640625" style="2" customWidth="1"/>
    <col min="11993" max="11994" width="12.6640625" style="2" customWidth="1"/>
    <col min="11995" max="11995" width="14.6640625" style="2" customWidth="1"/>
    <col min="11996" max="11996" width="4.6640625" style="2" customWidth="1"/>
    <col min="11997" max="11998" width="12.6640625" style="2" customWidth="1"/>
    <col min="11999" max="11999" width="14.6640625" style="2" customWidth="1"/>
    <col min="12000" max="12243" width="9.109375" style="2"/>
    <col min="12244" max="12244" width="50.6640625" style="2" customWidth="1"/>
    <col min="12245" max="12246" width="12.6640625" style="2" customWidth="1"/>
    <col min="12247" max="12247" width="14.6640625" style="2" customWidth="1"/>
    <col min="12248" max="12248" width="4.6640625" style="2" customWidth="1"/>
    <col min="12249" max="12250" width="12.6640625" style="2" customWidth="1"/>
    <col min="12251" max="12251" width="14.6640625" style="2" customWidth="1"/>
    <col min="12252" max="12252" width="4.6640625" style="2" customWidth="1"/>
    <col min="12253" max="12254" width="12.6640625" style="2" customWidth="1"/>
    <col min="12255" max="12255" width="14.6640625" style="2" customWidth="1"/>
    <col min="12256" max="12499" width="9.109375" style="2"/>
    <col min="12500" max="12500" width="50.6640625" style="2" customWidth="1"/>
    <col min="12501" max="12502" width="12.6640625" style="2" customWidth="1"/>
    <col min="12503" max="12503" width="14.6640625" style="2" customWidth="1"/>
    <col min="12504" max="12504" width="4.6640625" style="2" customWidth="1"/>
    <col min="12505" max="12506" width="12.6640625" style="2" customWidth="1"/>
    <col min="12507" max="12507" width="14.6640625" style="2" customWidth="1"/>
    <col min="12508" max="12508" width="4.6640625" style="2" customWidth="1"/>
    <col min="12509" max="12510" width="12.6640625" style="2" customWidth="1"/>
    <col min="12511" max="12511" width="14.6640625" style="2" customWidth="1"/>
    <col min="12512" max="12755" width="9.109375" style="2"/>
    <col min="12756" max="12756" width="50.6640625" style="2" customWidth="1"/>
    <col min="12757" max="12758" width="12.6640625" style="2" customWidth="1"/>
    <col min="12759" max="12759" width="14.6640625" style="2" customWidth="1"/>
    <col min="12760" max="12760" width="4.6640625" style="2" customWidth="1"/>
    <col min="12761" max="12762" width="12.6640625" style="2" customWidth="1"/>
    <col min="12763" max="12763" width="14.6640625" style="2" customWidth="1"/>
    <col min="12764" max="12764" width="4.6640625" style="2" customWidth="1"/>
    <col min="12765" max="12766" width="12.6640625" style="2" customWidth="1"/>
    <col min="12767" max="12767" width="14.6640625" style="2" customWidth="1"/>
    <col min="12768" max="13011" width="9.109375" style="2"/>
    <col min="13012" max="13012" width="50.6640625" style="2" customWidth="1"/>
    <col min="13013" max="13014" width="12.6640625" style="2" customWidth="1"/>
    <col min="13015" max="13015" width="14.6640625" style="2" customWidth="1"/>
    <col min="13016" max="13016" width="4.6640625" style="2" customWidth="1"/>
    <col min="13017" max="13018" width="12.6640625" style="2" customWidth="1"/>
    <col min="13019" max="13019" width="14.6640625" style="2" customWidth="1"/>
    <col min="13020" max="13020" width="4.6640625" style="2" customWidth="1"/>
    <col min="13021" max="13022" width="12.6640625" style="2" customWidth="1"/>
    <col min="13023" max="13023" width="14.6640625" style="2" customWidth="1"/>
    <col min="13024" max="13267" width="9.109375" style="2"/>
    <col min="13268" max="13268" width="50.6640625" style="2" customWidth="1"/>
    <col min="13269" max="13270" width="12.6640625" style="2" customWidth="1"/>
    <col min="13271" max="13271" width="14.6640625" style="2" customWidth="1"/>
    <col min="13272" max="13272" width="4.6640625" style="2" customWidth="1"/>
    <col min="13273" max="13274" width="12.6640625" style="2" customWidth="1"/>
    <col min="13275" max="13275" width="14.6640625" style="2" customWidth="1"/>
    <col min="13276" max="13276" width="4.6640625" style="2" customWidth="1"/>
    <col min="13277" max="13278" width="12.6640625" style="2" customWidth="1"/>
    <col min="13279" max="13279" width="14.6640625" style="2" customWidth="1"/>
    <col min="13280" max="13523" width="9.109375" style="2"/>
    <col min="13524" max="13524" width="50.6640625" style="2" customWidth="1"/>
    <col min="13525" max="13526" width="12.6640625" style="2" customWidth="1"/>
    <col min="13527" max="13527" width="14.6640625" style="2" customWidth="1"/>
    <col min="13528" max="13528" width="4.6640625" style="2" customWidth="1"/>
    <col min="13529" max="13530" width="12.6640625" style="2" customWidth="1"/>
    <col min="13531" max="13531" width="14.6640625" style="2" customWidth="1"/>
    <col min="13532" max="13532" width="4.6640625" style="2" customWidth="1"/>
    <col min="13533" max="13534" width="12.6640625" style="2" customWidth="1"/>
    <col min="13535" max="13535" width="14.6640625" style="2" customWidth="1"/>
    <col min="13536" max="13779" width="9.109375" style="2"/>
    <col min="13780" max="13780" width="50.6640625" style="2" customWidth="1"/>
    <col min="13781" max="13782" width="12.6640625" style="2" customWidth="1"/>
    <col min="13783" max="13783" width="14.6640625" style="2" customWidth="1"/>
    <col min="13784" max="13784" width="4.6640625" style="2" customWidth="1"/>
    <col min="13785" max="13786" width="12.6640625" style="2" customWidth="1"/>
    <col min="13787" max="13787" width="14.6640625" style="2" customWidth="1"/>
    <col min="13788" max="13788" width="4.6640625" style="2" customWidth="1"/>
    <col min="13789" max="13790" width="12.6640625" style="2" customWidth="1"/>
    <col min="13791" max="13791" width="14.6640625" style="2" customWidth="1"/>
    <col min="13792" max="14035" width="9.109375" style="2"/>
    <col min="14036" max="14036" width="50.6640625" style="2" customWidth="1"/>
    <col min="14037" max="14038" width="12.6640625" style="2" customWidth="1"/>
    <col min="14039" max="14039" width="14.6640625" style="2" customWidth="1"/>
    <col min="14040" max="14040" width="4.6640625" style="2" customWidth="1"/>
    <col min="14041" max="14042" width="12.6640625" style="2" customWidth="1"/>
    <col min="14043" max="14043" width="14.6640625" style="2" customWidth="1"/>
    <col min="14044" max="14044" width="4.6640625" style="2" customWidth="1"/>
    <col min="14045" max="14046" width="12.6640625" style="2" customWidth="1"/>
    <col min="14047" max="14047" width="14.6640625" style="2" customWidth="1"/>
    <col min="14048" max="14291" width="9.109375" style="2"/>
    <col min="14292" max="14292" width="50.6640625" style="2" customWidth="1"/>
    <col min="14293" max="14294" width="12.6640625" style="2" customWidth="1"/>
    <col min="14295" max="14295" width="14.6640625" style="2" customWidth="1"/>
    <col min="14296" max="14296" width="4.6640625" style="2" customWidth="1"/>
    <col min="14297" max="14298" width="12.6640625" style="2" customWidth="1"/>
    <col min="14299" max="14299" width="14.6640625" style="2" customWidth="1"/>
    <col min="14300" max="14300" width="4.6640625" style="2" customWidth="1"/>
    <col min="14301" max="14302" width="12.6640625" style="2" customWidth="1"/>
    <col min="14303" max="14303" width="14.6640625" style="2" customWidth="1"/>
    <col min="14304" max="14547" width="9.109375" style="2"/>
    <col min="14548" max="14548" width="50.6640625" style="2" customWidth="1"/>
    <col min="14549" max="14550" width="12.6640625" style="2" customWidth="1"/>
    <col min="14551" max="14551" width="14.6640625" style="2" customWidth="1"/>
    <col min="14552" max="14552" width="4.6640625" style="2" customWidth="1"/>
    <col min="14553" max="14554" width="12.6640625" style="2" customWidth="1"/>
    <col min="14555" max="14555" width="14.6640625" style="2" customWidth="1"/>
    <col min="14556" max="14556" width="4.6640625" style="2" customWidth="1"/>
    <col min="14557" max="14558" width="12.6640625" style="2" customWidth="1"/>
    <col min="14559" max="14559" width="14.6640625" style="2" customWidth="1"/>
    <col min="14560" max="14803" width="9.109375" style="2"/>
    <col min="14804" max="14804" width="50.6640625" style="2" customWidth="1"/>
    <col min="14805" max="14806" width="12.6640625" style="2" customWidth="1"/>
    <col min="14807" max="14807" width="14.6640625" style="2" customWidth="1"/>
    <col min="14808" max="14808" width="4.6640625" style="2" customWidth="1"/>
    <col min="14809" max="14810" width="12.6640625" style="2" customWidth="1"/>
    <col min="14811" max="14811" width="14.6640625" style="2" customWidth="1"/>
    <col min="14812" max="14812" width="4.6640625" style="2" customWidth="1"/>
    <col min="14813" max="14814" width="12.6640625" style="2" customWidth="1"/>
    <col min="14815" max="14815" width="14.6640625" style="2" customWidth="1"/>
    <col min="14816" max="15059" width="9.109375" style="2"/>
    <col min="15060" max="15060" width="50.6640625" style="2" customWidth="1"/>
    <col min="15061" max="15062" width="12.6640625" style="2" customWidth="1"/>
    <col min="15063" max="15063" width="14.6640625" style="2" customWidth="1"/>
    <col min="15064" max="15064" width="4.6640625" style="2" customWidth="1"/>
    <col min="15065" max="15066" width="12.6640625" style="2" customWidth="1"/>
    <col min="15067" max="15067" width="14.6640625" style="2" customWidth="1"/>
    <col min="15068" max="15068" width="4.6640625" style="2" customWidth="1"/>
    <col min="15069" max="15070" width="12.6640625" style="2" customWidth="1"/>
    <col min="15071" max="15071" width="14.6640625" style="2" customWidth="1"/>
    <col min="15072" max="15315" width="9.109375" style="2"/>
    <col min="15316" max="15316" width="50.6640625" style="2" customWidth="1"/>
    <col min="15317" max="15318" width="12.6640625" style="2" customWidth="1"/>
    <col min="15319" max="15319" width="14.6640625" style="2" customWidth="1"/>
    <col min="15320" max="15320" width="4.6640625" style="2" customWidth="1"/>
    <col min="15321" max="15322" width="12.6640625" style="2" customWidth="1"/>
    <col min="15323" max="15323" width="14.6640625" style="2" customWidth="1"/>
    <col min="15324" max="15324" width="4.6640625" style="2" customWidth="1"/>
    <col min="15325" max="15326" width="12.6640625" style="2" customWidth="1"/>
    <col min="15327" max="15327" width="14.6640625" style="2" customWidth="1"/>
    <col min="15328" max="15571" width="9.109375" style="2"/>
    <col min="15572" max="15572" width="50.6640625" style="2" customWidth="1"/>
    <col min="15573" max="15574" width="12.6640625" style="2" customWidth="1"/>
    <col min="15575" max="15575" width="14.6640625" style="2" customWidth="1"/>
    <col min="15576" max="15576" width="4.6640625" style="2" customWidth="1"/>
    <col min="15577" max="15578" width="12.6640625" style="2" customWidth="1"/>
    <col min="15579" max="15579" width="14.6640625" style="2" customWidth="1"/>
    <col min="15580" max="15580" width="4.6640625" style="2" customWidth="1"/>
    <col min="15581" max="15582" width="12.6640625" style="2" customWidth="1"/>
    <col min="15583" max="15583" width="14.6640625" style="2" customWidth="1"/>
    <col min="15584" max="15827" width="9.109375" style="2"/>
    <col min="15828" max="15828" width="50.6640625" style="2" customWidth="1"/>
    <col min="15829" max="15830" width="12.6640625" style="2" customWidth="1"/>
    <col min="15831" max="15831" width="14.6640625" style="2" customWidth="1"/>
    <col min="15832" max="15832" width="4.6640625" style="2" customWidth="1"/>
    <col min="15833" max="15834" width="12.6640625" style="2" customWidth="1"/>
    <col min="15835" max="15835" width="14.6640625" style="2" customWidth="1"/>
    <col min="15836" max="15836" width="4.6640625" style="2" customWidth="1"/>
    <col min="15837" max="15838" width="12.6640625" style="2" customWidth="1"/>
    <col min="15839" max="15839" width="14.6640625" style="2" customWidth="1"/>
    <col min="15840" max="16083" width="9.109375" style="2"/>
    <col min="16084" max="16084" width="50.6640625" style="2" customWidth="1"/>
    <col min="16085" max="16086" width="12.6640625" style="2" customWidth="1"/>
    <col min="16087" max="16087" width="14.6640625" style="2" customWidth="1"/>
    <col min="16088" max="16088" width="4.6640625" style="2" customWidth="1"/>
    <col min="16089" max="16090" width="12.6640625" style="2" customWidth="1"/>
    <col min="16091" max="16091" width="14.6640625" style="2" customWidth="1"/>
    <col min="16092" max="16092" width="4.6640625" style="2" customWidth="1"/>
    <col min="16093" max="16094" width="12.6640625" style="2" customWidth="1"/>
    <col min="16095" max="16095" width="14.6640625" style="2" customWidth="1"/>
    <col min="16096" max="16384" width="9.109375" style="2"/>
  </cols>
  <sheetData>
    <row r="1" spans="1:20" x14ac:dyDescent="0.3">
      <c r="A1" s="1" t="s">
        <v>338</v>
      </c>
      <c r="C1" s="2"/>
      <c r="D1" s="3"/>
      <c r="E1" s="3"/>
      <c r="F1" s="3"/>
      <c r="G1" s="3"/>
      <c r="I1" s="3"/>
      <c r="J1" s="3"/>
    </row>
    <row r="2" spans="1:20" x14ac:dyDescent="0.3">
      <c r="A2" s="4" t="s">
        <v>105</v>
      </c>
      <c r="B2" s="28"/>
      <c r="C2" s="2"/>
      <c r="D2" s="197" t="s">
        <v>85</v>
      </c>
      <c r="E2" s="3"/>
      <c r="F2" s="3"/>
      <c r="G2" s="3"/>
      <c r="I2" s="3"/>
      <c r="J2" s="3"/>
    </row>
    <row r="3" spans="1:20" x14ac:dyDescent="0.3">
      <c r="A3" s="4" t="s">
        <v>289</v>
      </c>
      <c r="B3" s="4"/>
      <c r="C3" s="2"/>
      <c r="E3" s="3"/>
      <c r="F3" s="3"/>
      <c r="G3" s="3"/>
      <c r="I3" s="3"/>
      <c r="J3" s="3"/>
    </row>
    <row r="4" spans="1:20" x14ac:dyDescent="0.3">
      <c r="A4" s="4"/>
      <c r="B4" s="4"/>
      <c r="C4" s="2"/>
      <c r="E4" s="3"/>
      <c r="F4" s="3"/>
      <c r="G4" s="3"/>
      <c r="I4" s="3"/>
      <c r="J4" s="3"/>
    </row>
    <row r="5" spans="1:20" x14ac:dyDescent="0.3">
      <c r="A5" s="4" t="s">
        <v>265</v>
      </c>
      <c r="B5" s="134" t="s">
        <v>375</v>
      </c>
      <c r="C5" s="134"/>
      <c r="E5" s="3"/>
      <c r="F5" s="3"/>
      <c r="G5" s="3"/>
      <c r="I5" s="3"/>
      <c r="J5" s="3"/>
    </row>
    <row r="6" spans="1:20" x14ac:dyDescent="0.3">
      <c r="A6" s="6"/>
      <c r="B6" s="6"/>
      <c r="C6" s="2"/>
      <c r="D6" s="3"/>
      <c r="E6" s="3"/>
      <c r="F6" s="3"/>
      <c r="G6" s="3"/>
      <c r="I6" s="3"/>
      <c r="J6" s="3"/>
    </row>
    <row r="7" spans="1:20" x14ac:dyDescent="0.3">
      <c r="A7" s="4" t="s">
        <v>120</v>
      </c>
      <c r="B7" s="4"/>
    </row>
    <row r="8" spans="1:20" x14ac:dyDescent="0.3">
      <c r="A8" s="83" t="s">
        <v>339</v>
      </c>
      <c r="B8" s="4"/>
    </row>
    <row r="9" spans="1:20" x14ac:dyDescent="0.3">
      <c r="A9" s="81" t="s">
        <v>359</v>
      </c>
      <c r="B9" s="30"/>
      <c r="C9" s="14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1:20" x14ac:dyDescent="0.3">
      <c r="A10" s="81" t="s">
        <v>343</v>
      </c>
      <c r="B10" s="30"/>
      <c r="C10" s="1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1:20" x14ac:dyDescent="0.3">
      <c r="A11" s="81" t="s">
        <v>363</v>
      </c>
      <c r="B11" s="30"/>
      <c r="C11" s="14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1:20" x14ac:dyDescent="0.3">
      <c r="A12" s="81" t="s">
        <v>365</v>
      </c>
      <c r="B12" s="30"/>
      <c r="C12" s="1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 x14ac:dyDescent="0.3">
      <c r="A13" s="81" t="s">
        <v>342</v>
      </c>
      <c r="B13" s="30"/>
      <c r="C13" s="1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 x14ac:dyDescent="0.3">
      <c r="A14" s="82" t="s">
        <v>281</v>
      </c>
      <c r="B14" s="6"/>
    </row>
    <row r="15" spans="1:20" x14ac:dyDescent="0.3">
      <c r="A15" s="82" t="s">
        <v>344</v>
      </c>
      <c r="B15" s="6"/>
    </row>
    <row r="16" spans="1:20" x14ac:dyDescent="0.3">
      <c r="A16" s="82" t="s">
        <v>360</v>
      </c>
      <c r="B16" s="6"/>
    </row>
    <row r="17" spans="1:14" x14ac:dyDescent="0.3">
      <c r="A17" s="225" t="s">
        <v>364</v>
      </c>
      <c r="B17" s="226"/>
      <c r="C17" s="227"/>
      <c r="D17" s="228"/>
    </row>
    <row r="18" spans="1:14" x14ac:dyDescent="0.3">
      <c r="A18" s="82"/>
      <c r="B18" s="6"/>
    </row>
    <row r="19" spans="1:14" x14ac:dyDescent="0.3">
      <c r="A19" s="4" t="s">
        <v>370</v>
      </c>
      <c r="B19" s="6"/>
      <c r="C19" s="6"/>
      <c r="D19" s="11"/>
      <c r="E19" s="288" t="s">
        <v>111</v>
      </c>
      <c r="F19" s="289"/>
      <c r="G19" s="288" t="s">
        <v>71</v>
      </c>
      <c r="H19" s="289"/>
      <c r="I19" s="290" t="s">
        <v>70</v>
      </c>
      <c r="J19" s="291"/>
    </row>
    <row r="20" spans="1:14" s="34" customFormat="1" ht="45" customHeight="1" x14ac:dyDescent="0.2">
      <c r="A20" s="292" t="s">
        <v>74</v>
      </c>
      <c r="B20" s="293"/>
      <c r="C20" s="31" t="s">
        <v>122</v>
      </c>
      <c r="D20" s="32" t="s">
        <v>108</v>
      </c>
      <c r="E20" s="72" t="s">
        <v>107</v>
      </c>
      <c r="F20" s="73" t="s">
        <v>110</v>
      </c>
      <c r="G20" s="72" t="s">
        <v>107</v>
      </c>
      <c r="H20" s="73" t="s">
        <v>110</v>
      </c>
      <c r="I20" s="72" t="s">
        <v>107</v>
      </c>
      <c r="J20" s="73" t="s">
        <v>110</v>
      </c>
      <c r="K20" s="33" t="s">
        <v>73</v>
      </c>
      <c r="L20" s="220" t="s">
        <v>112</v>
      </c>
      <c r="M20" s="220" t="s">
        <v>113</v>
      </c>
    </row>
    <row r="21" spans="1:14" ht="15" customHeight="1" x14ac:dyDescent="0.3">
      <c r="A21" s="284" t="s">
        <v>316</v>
      </c>
      <c r="B21" s="285"/>
      <c r="C21" s="167">
        <v>1899</v>
      </c>
      <c r="D21" s="168">
        <v>200</v>
      </c>
      <c r="E21" s="203">
        <v>0</v>
      </c>
      <c r="F21" s="204">
        <v>0</v>
      </c>
      <c r="G21" s="171">
        <v>133</v>
      </c>
      <c r="H21" s="169">
        <v>16</v>
      </c>
      <c r="I21" s="171">
        <v>133</v>
      </c>
      <c r="J21" s="169">
        <v>17</v>
      </c>
      <c r="K21" s="35">
        <f t="shared" ref="K21:K42" si="0">(C21-D21)*(E21+F21+G21+H21+I21+J21)</f>
        <v>508001</v>
      </c>
      <c r="L21" s="36">
        <f>(E21+F21+G21+H21+I21+J21)*D21</f>
        <v>59800</v>
      </c>
      <c r="M21" s="36">
        <f>SUM(K21:L21)</f>
        <v>567801</v>
      </c>
      <c r="N21" s="19"/>
    </row>
    <row r="22" spans="1:14" ht="15" customHeight="1" x14ac:dyDescent="0.3">
      <c r="A22" s="284" t="s">
        <v>317</v>
      </c>
      <c r="B22" s="285"/>
      <c r="C22" s="167">
        <v>2049</v>
      </c>
      <c r="D22" s="168">
        <v>100</v>
      </c>
      <c r="E22" s="205">
        <v>0</v>
      </c>
      <c r="F22" s="206">
        <v>0</v>
      </c>
      <c r="G22" s="171">
        <v>201</v>
      </c>
      <c r="H22" s="170">
        <v>41</v>
      </c>
      <c r="I22" s="171">
        <v>201</v>
      </c>
      <c r="J22" s="170">
        <v>39</v>
      </c>
      <c r="K22" s="35">
        <f t="shared" si="0"/>
        <v>939418</v>
      </c>
      <c r="L22" s="36">
        <f t="shared" ref="L22:L42" si="1">(E22+F22+G22+H22+I22+J22)*D22</f>
        <v>48200</v>
      </c>
      <c r="M22" s="36">
        <f t="shared" ref="M22:M42" si="2">SUM(K22:L22)</f>
        <v>987618</v>
      </c>
    </row>
    <row r="23" spans="1:14" ht="15" customHeight="1" x14ac:dyDescent="0.3">
      <c r="A23" s="284" t="s">
        <v>315</v>
      </c>
      <c r="B23" s="285"/>
      <c r="C23" s="167">
        <v>1624</v>
      </c>
      <c r="D23" s="168">
        <v>325</v>
      </c>
      <c r="E23" s="205">
        <v>0</v>
      </c>
      <c r="F23" s="206">
        <v>0</v>
      </c>
      <c r="G23" s="171">
        <v>357</v>
      </c>
      <c r="H23" s="170">
        <v>39</v>
      </c>
      <c r="I23" s="171">
        <v>357</v>
      </c>
      <c r="J23" s="170">
        <v>27</v>
      </c>
      <c r="K23" s="35">
        <f t="shared" si="0"/>
        <v>1013220</v>
      </c>
      <c r="L23" s="36">
        <f t="shared" si="1"/>
        <v>253500</v>
      </c>
      <c r="M23" s="36">
        <f t="shared" si="2"/>
        <v>1266720</v>
      </c>
    </row>
    <row r="24" spans="1:14" ht="15" customHeight="1" x14ac:dyDescent="0.3">
      <c r="A24" s="284" t="s">
        <v>318</v>
      </c>
      <c r="B24" s="285"/>
      <c r="C24" s="167">
        <v>1824</v>
      </c>
      <c r="D24" s="168">
        <v>125</v>
      </c>
      <c r="E24" s="205">
        <v>0</v>
      </c>
      <c r="F24" s="206">
        <v>0</v>
      </c>
      <c r="G24" s="171">
        <v>402</v>
      </c>
      <c r="H24" s="170">
        <v>44</v>
      </c>
      <c r="I24" s="171">
        <v>402</v>
      </c>
      <c r="J24" s="170">
        <v>43</v>
      </c>
      <c r="K24" s="35">
        <f t="shared" si="0"/>
        <v>1513809</v>
      </c>
      <c r="L24" s="36">
        <f t="shared" si="1"/>
        <v>111375</v>
      </c>
      <c r="M24" s="36">
        <f t="shared" si="2"/>
        <v>1625184</v>
      </c>
    </row>
    <row r="25" spans="1:14" ht="15" customHeight="1" x14ac:dyDescent="0.3">
      <c r="A25" s="284" t="s">
        <v>319</v>
      </c>
      <c r="B25" s="285"/>
      <c r="C25" s="167">
        <v>1949</v>
      </c>
      <c r="D25" s="168">
        <v>900</v>
      </c>
      <c r="E25" s="205">
        <v>0</v>
      </c>
      <c r="F25" s="206">
        <v>0</v>
      </c>
      <c r="G25" s="171">
        <v>144</v>
      </c>
      <c r="H25" s="170">
        <f>14</f>
        <v>14</v>
      </c>
      <c r="I25" s="171">
        <v>144</v>
      </c>
      <c r="J25" s="170">
        <f>15</f>
        <v>15</v>
      </c>
      <c r="K25" s="35">
        <f t="shared" si="0"/>
        <v>332533</v>
      </c>
      <c r="L25" s="36">
        <f t="shared" si="1"/>
        <v>285300</v>
      </c>
      <c r="M25" s="36">
        <f t="shared" si="2"/>
        <v>617833</v>
      </c>
    </row>
    <row r="26" spans="1:14" ht="15" customHeight="1" x14ac:dyDescent="0.3">
      <c r="A26" s="284" t="s">
        <v>320</v>
      </c>
      <c r="B26" s="285"/>
      <c r="C26" s="167">
        <v>1959</v>
      </c>
      <c r="D26" s="168">
        <v>1200</v>
      </c>
      <c r="E26" s="205">
        <v>0</v>
      </c>
      <c r="F26" s="206">
        <v>0</v>
      </c>
      <c r="G26" s="171">
        <v>63</v>
      </c>
      <c r="H26" s="170">
        <f>16</f>
        <v>16</v>
      </c>
      <c r="I26" s="171">
        <v>63</v>
      </c>
      <c r="J26" s="170">
        <f>15</f>
        <v>15</v>
      </c>
      <c r="K26" s="35">
        <f t="shared" si="0"/>
        <v>119163</v>
      </c>
      <c r="L26" s="36">
        <f t="shared" si="1"/>
        <v>188400</v>
      </c>
      <c r="M26" s="36">
        <f t="shared" si="2"/>
        <v>307563</v>
      </c>
    </row>
    <row r="27" spans="1:14" ht="15" customHeight="1" x14ac:dyDescent="0.3">
      <c r="A27" s="284" t="s">
        <v>321</v>
      </c>
      <c r="B27" s="285"/>
      <c r="C27" s="167">
        <v>1989</v>
      </c>
      <c r="D27" s="168">
        <v>1600</v>
      </c>
      <c r="E27" s="205">
        <v>0</v>
      </c>
      <c r="F27" s="206">
        <v>0</v>
      </c>
      <c r="G27" s="171">
        <v>117</v>
      </c>
      <c r="H27" s="170">
        <f>15</f>
        <v>15</v>
      </c>
      <c r="I27" s="171">
        <v>117</v>
      </c>
      <c r="J27" s="170">
        <f>18</f>
        <v>18</v>
      </c>
      <c r="K27" s="35">
        <f t="shared" si="0"/>
        <v>103863</v>
      </c>
      <c r="L27" s="36">
        <f t="shared" si="1"/>
        <v>427200</v>
      </c>
      <c r="M27" s="36">
        <f t="shared" si="2"/>
        <v>531063</v>
      </c>
    </row>
    <row r="28" spans="1:14" ht="15" customHeight="1" x14ac:dyDescent="0.3">
      <c r="A28" s="284" t="s">
        <v>347</v>
      </c>
      <c r="B28" s="285"/>
      <c r="C28" s="167">
        <v>1549</v>
      </c>
      <c r="D28" s="168">
        <v>1549</v>
      </c>
      <c r="E28" s="205">
        <v>0</v>
      </c>
      <c r="F28" s="206">
        <v>0</v>
      </c>
      <c r="G28" s="171">
        <v>0</v>
      </c>
      <c r="H28" s="170">
        <v>71</v>
      </c>
      <c r="I28" s="171">
        <v>0</v>
      </c>
      <c r="J28" s="170">
        <v>77</v>
      </c>
      <c r="K28" s="35">
        <f t="shared" si="0"/>
        <v>0</v>
      </c>
      <c r="L28" s="36">
        <f>(E28+F28+G28+H28+I28+J28)*D28</f>
        <v>229252</v>
      </c>
      <c r="M28" s="36">
        <f>SUM(K28:L28)</f>
        <v>229252</v>
      </c>
    </row>
    <row r="29" spans="1:14" ht="15" customHeight="1" x14ac:dyDescent="0.3">
      <c r="A29" s="284" t="s">
        <v>348</v>
      </c>
      <c r="B29" s="285"/>
      <c r="C29" s="167">
        <v>1129</v>
      </c>
      <c r="D29" s="168">
        <v>1129</v>
      </c>
      <c r="E29" s="205">
        <v>0</v>
      </c>
      <c r="F29" s="206">
        <v>0</v>
      </c>
      <c r="G29" s="171">
        <v>0</v>
      </c>
      <c r="H29" s="170">
        <v>38</v>
      </c>
      <c r="I29" s="171">
        <v>0</v>
      </c>
      <c r="J29" s="170">
        <v>44</v>
      </c>
      <c r="K29" s="35">
        <f t="shared" si="0"/>
        <v>0</v>
      </c>
      <c r="L29" s="36">
        <f>(E29+F29+G29+H29+I29+J29)*D29</f>
        <v>92578</v>
      </c>
      <c r="M29" s="36">
        <f>SUM(K29:L29)</f>
        <v>92578</v>
      </c>
      <c r="N29" s="2" t="s">
        <v>366</v>
      </c>
    </row>
    <row r="30" spans="1:14" ht="15" customHeight="1" x14ac:dyDescent="0.3">
      <c r="A30" s="284" t="s">
        <v>349</v>
      </c>
      <c r="B30" s="285"/>
      <c r="C30" s="167">
        <v>829</v>
      </c>
      <c r="D30" s="168">
        <v>829</v>
      </c>
      <c r="E30" s="205">
        <v>0</v>
      </c>
      <c r="F30" s="206">
        <v>0</v>
      </c>
      <c r="G30" s="171">
        <v>0</v>
      </c>
      <c r="H30" s="170">
        <v>104</v>
      </c>
      <c r="I30" s="171">
        <v>0</v>
      </c>
      <c r="J30" s="170">
        <v>123</v>
      </c>
      <c r="K30" s="35">
        <f t="shared" si="0"/>
        <v>0</v>
      </c>
      <c r="L30" s="36">
        <f t="shared" si="1"/>
        <v>188183</v>
      </c>
      <c r="M30" s="36">
        <f t="shared" si="2"/>
        <v>188183</v>
      </c>
    </row>
    <row r="31" spans="1:14" ht="15" customHeight="1" x14ac:dyDescent="0.3">
      <c r="A31" s="284" t="s">
        <v>350</v>
      </c>
      <c r="B31" s="285"/>
      <c r="C31" s="167">
        <v>499</v>
      </c>
      <c r="D31" s="168">
        <v>499</v>
      </c>
      <c r="E31" s="205">
        <v>0</v>
      </c>
      <c r="F31" s="206">
        <v>0</v>
      </c>
      <c r="G31" s="171">
        <v>0</v>
      </c>
      <c r="H31" s="170">
        <v>34</v>
      </c>
      <c r="I31" s="171">
        <v>0</v>
      </c>
      <c r="J31" s="170">
        <v>77</v>
      </c>
      <c r="K31" s="35">
        <f t="shared" si="0"/>
        <v>0</v>
      </c>
      <c r="L31" s="36">
        <f t="shared" si="1"/>
        <v>55389</v>
      </c>
      <c r="M31" s="36">
        <f t="shared" si="2"/>
        <v>55389</v>
      </c>
    </row>
    <row r="32" spans="1:14" ht="15" customHeight="1" x14ac:dyDescent="0.3">
      <c r="A32" s="284" t="s">
        <v>322</v>
      </c>
      <c r="B32" s="285"/>
      <c r="C32" s="167">
        <v>820</v>
      </c>
      <c r="D32" s="168">
        <v>0</v>
      </c>
      <c r="E32" s="205">
        <v>0</v>
      </c>
      <c r="F32" s="207">
        <v>0</v>
      </c>
      <c r="G32" s="171">
        <v>0</v>
      </c>
      <c r="H32" s="202">
        <v>13</v>
      </c>
      <c r="I32" s="171">
        <v>0</v>
      </c>
      <c r="J32" s="202">
        <v>8</v>
      </c>
      <c r="K32" s="35">
        <f t="shared" si="0"/>
        <v>17220</v>
      </c>
      <c r="L32" s="36">
        <f t="shared" si="1"/>
        <v>0</v>
      </c>
      <c r="M32" s="36">
        <f t="shared" si="2"/>
        <v>17220</v>
      </c>
    </row>
    <row r="33" spans="1:13" ht="15" customHeight="1" x14ac:dyDescent="0.3">
      <c r="A33" s="284" t="s">
        <v>323</v>
      </c>
      <c r="B33" s="285"/>
      <c r="C33" s="167">
        <v>428</v>
      </c>
      <c r="D33" s="168">
        <v>0</v>
      </c>
      <c r="E33" s="208">
        <v>0</v>
      </c>
      <c r="F33" s="202"/>
      <c r="G33" s="171">
        <v>0</v>
      </c>
      <c r="H33" s="202">
        <v>58</v>
      </c>
      <c r="I33" s="171">
        <v>0</v>
      </c>
      <c r="J33" s="202">
        <v>40</v>
      </c>
      <c r="K33" s="35">
        <f t="shared" si="0"/>
        <v>41944</v>
      </c>
      <c r="L33" s="36">
        <f t="shared" si="1"/>
        <v>0</v>
      </c>
      <c r="M33" s="36">
        <f t="shared" si="2"/>
        <v>41944</v>
      </c>
    </row>
    <row r="34" spans="1:13" ht="15" customHeight="1" x14ac:dyDescent="0.3">
      <c r="A34" s="284" t="s">
        <v>315</v>
      </c>
      <c r="B34" s="285"/>
      <c r="C34" s="167">
        <v>785</v>
      </c>
      <c r="D34" s="168">
        <v>150</v>
      </c>
      <c r="E34" s="171">
        <v>185</v>
      </c>
      <c r="F34" s="202"/>
      <c r="G34" s="208">
        <v>0</v>
      </c>
      <c r="H34" s="209">
        <v>0</v>
      </c>
      <c r="I34" s="208">
        <v>0</v>
      </c>
      <c r="J34" s="209">
        <v>0</v>
      </c>
      <c r="K34" s="35">
        <f>(C34-D34)*(E34+F34+G34+H34+I34+J34)</f>
        <v>117475</v>
      </c>
      <c r="L34" s="36">
        <f t="shared" si="1"/>
        <v>27750</v>
      </c>
      <c r="M34" s="36">
        <f t="shared" si="2"/>
        <v>145225</v>
      </c>
    </row>
    <row r="35" spans="1:13" ht="15" customHeight="1" x14ac:dyDescent="0.3">
      <c r="A35" s="284" t="s">
        <v>318</v>
      </c>
      <c r="B35" s="285"/>
      <c r="C35" s="167">
        <v>785</v>
      </c>
      <c r="D35" s="168">
        <v>100</v>
      </c>
      <c r="E35" s="171">
        <v>123</v>
      </c>
      <c r="F35" s="202"/>
      <c r="G35" s="208">
        <v>0</v>
      </c>
      <c r="H35" s="209">
        <v>0</v>
      </c>
      <c r="I35" s="208">
        <v>0</v>
      </c>
      <c r="J35" s="209">
        <v>0</v>
      </c>
      <c r="K35" s="35">
        <f t="shared" si="0"/>
        <v>84255</v>
      </c>
      <c r="L35" s="36">
        <f t="shared" si="1"/>
        <v>12300</v>
      </c>
      <c r="M35" s="36">
        <f t="shared" si="2"/>
        <v>96555</v>
      </c>
    </row>
    <row r="36" spans="1:13" ht="15" customHeight="1" x14ac:dyDescent="0.3">
      <c r="A36" s="284" t="s">
        <v>316</v>
      </c>
      <c r="B36" s="285"/>
      <c r="C36" s="167">
        <v>845</v>
      </c>
      <c r="D36" s="168">
        <v>125</v>
      </c>
      <c r="E36" s="171">
        <v>31</v>
      </c>
      <c r="F36" s="202"/>
      <c r="G36" s="208">
        <v>0</v>
      </c>
      <c r="H36" s="209">
        <v>0</v>
      </c>
      <c r="I36" s="208">
        <v>0</v>
      </c>
      <c r="J36" s="209">
        <v>0</v>
      </c>
      <c r="K36" s="35">
        <f t="shared" si="0"/>
        <v>22320</v>
      </c>
      <c r="L36" s="36">
        <f t="shared" si="1"/>
        <v>3875</v>
      </c>
      <c r="M36" s="36">
        <f t="shared" si="2"/>
        <v>26195</v>
      </c>
    </row>
    <row r="37" spans="1:13" ht="15" customHeight="1" x14ac:dyDescent="0.3">
      <c r="A37" s="284" t="s">
        <v>317</v>
      </c>
      <c r="B37" s="285"/>
      <c r="C37" s="167">
        <v>845</v>
      </c>
      <c r="D37" s="168">
        <v>75</v>
      </c>
      <c r="E37" s="171">
        <v>74</v>
      </c>
      <c r="F37" s="202"/>
      <c r="G37" s="208">
        <v>0</v>
      </c>
      <c r="H37" s="209">
        <v>0</v>
      </c>
      <c r="I37" s="208">
        <v>0</v>
      </c>
      <c r="J37" s="209">
        <v>0</v>
      </c>
      <c r="K37" s="35">
        <f t="shared" si="0"/>
        <v>56980</v>
      </c>
      <c r="L37" s="36">
        <f t="shared" si="1"/>
        <v>5550</v>
      </c>
      <c r="M37" s="36">
        <f t="shared" si="2"/>
        <v>62530</v>
      </c>
    </row>
    <row r="38" spans="1:13" ht="15" customHeight="1" x14ac:dyDescent="0.3">
      <c r="A38" s="284" t="s">
        <v>340</v>
      </c>
      <c r="B38" s="285"/>
      <c r="C38" s="167">
        <v>642</v>
      </c>
      <c r="D38" s="168">
        <v>0</v>
      </c>
      <c r="E38" s="171">
        <v>0</v>
      </c>
      <c r="F38" s="202"/>
      <c r="G38" s="208">
        <v>0</v>
      </c>
      <c r="H38" s="209">
        <v>0</v>
      </c>
      <c r="I38" s="208">
        <v>0</v>
      </c>
      <c r="J38" s="209">
        <v>0</v>
      </c>
      <c r="K38" s="35">
        <f t="shared" si="0"/>
        <v>0</v>
      </c>
      <c r="L38" s="36">
        <f t="shared" si="1"/>
        <v>0</v>
      </c>
      <c r="M38" s="36">
        <f t="shared" si="2"/>
        <v>0</v>
      </c>
    </row>
    <row r="39" spans="1:13" ht="15" customHeight="1" x14ac:dyDescent="0.3">
      <c r="A39" s="284" t="s">
        <v>341</v>
      </c>
      <c r="B39" s="285"/>
      <c r="C39" s="167">
        <v>214</v>
      </c>
      <c r="D39" s="168">
        <v>0</v>
      </c>
      <c r="E39" s="171">
        <v>0</v>
      </c>
      <c r="F39" s="202"/>
      <c r="G39" s="208">
        <v>0</v>
      </c>
      <c r="H39" s="209">
        <v>0</v>
      </c>
      <c r="I39" s="208">
        <v>0</v>
      </c>
      <c r="J39" s="209">
        <v>0</v>
      </c>
      <c r="K39" s="35">
        <f t="shared" si="0"/>
        <v>0</v>
      </c>
      <c r="L39" s="36">
        <f t="shared" si="1"/>
        <v>0</v>
      </c>
      <c r="M39" s="36">
        <f t="shared" si="2"/>
        <v>0</v>
      </c>
    </row>
    <row r="40" spans="1:13" ht="15" customHeight="1" x14ac:dyDescent="0.3">
      <c r="A40" s="284" t="s">
        <v>346</v>
      </c>
      <c r="B40" s="285"/>
      <c r="C40" s="167">
        <v>775</v>
      </c>
      <c r="D40" s="168">
        <v>775</v>
      </c>
      <c r="E40" s="171">
        <v>0</v>
      </c>
      <c r="F40" s="202"/>
      <c r="G40" s="208">
        <v>0</v>
      </c>
      <c r="H40" s="209">
        <v>0</v>
      </c>
      <c r="I40" s="208">
        <v>0</v>
      </c>
      <c r="J40" s="209">
        <v>0</v>
      </c>
      <c r="K40" s="35">
        <f t="shared" si="0"/>
        <v>0</v>
      </c>
      <c r="L40" s="36">
        <f t="shared" si="1"/>
        <v>0</v>
      </c>
      <c r="M40" s="36">
        <f t="shared" si="2"/>
        <v>0</v>
      </c>
    </row>
    <row r="41" spans="1:13" ht="15" customHeight="1" x14ac:dyDescent="0.3">
      <c r="A41" s="284" t="s">
        <v>351</v>
      </c>
      <c r="B41" s="285"/>
      <c r="C41" s="167">
        <v>350</v>
      </c>
      <c r="D41" s="168">
        <v>350</v>
      </c>
      <c r="E41" s="171">
        <v>0</v>
      </c>
      <c r="F41" s="202"/>
      <c r="G41" s="208">
        <v>0</v>
      </c>
      <c r="H41" s="209">
        <v>0</v>
      </c>
      <c r="I41" s="208">
        <v>0</v>
      </c>
      <c r="J41" s="209">
        <v>0</v>
      </c>
      <c r="K41" s="35">
        <f t="shared" si="0"/>
        <v>0</v>
      </c>
      <c r="L41" s="36">
        <f t="shared" si="1"/>
        <v>0</v>
      </c>
      <c r="M41" s="36">
        <f t="shared" si="2"/>
        <v>0</v>
      </c>
    </row>
    <row r="42" spans="1:13" ht="15" customHeight="1" x14ac:dyDescent="0.3">
      <c r="A42" s="286" t="s">
        <v>352</v>
      </c>
      <c r="B42" s="287"/>
      <c r="C42" s="186">
        <v>250</v>
      </c>
      <c r="D42" s="201">
        <v>250</v>
      </c>
      <c r="E42" s="171">
        <v>0</v>
      </c>
      <c r="F42" s="202"/>
      <c r="G42" s="208">
        <v>0</v>
      </c>
      <c r="H42" s="209">
        <v>0</v>
      </c>
      <c r="I42" s="208">
        <v>0</v>
      </c>
      <c r="J42" s="209">
        <v>0</v>
      </c>
      <c r="K42" s="35">
        <f t="shared" si="0"/>
        <v>0</v>
      </c>
      <c r="L42" s="36">
        <f t="shared" si="1"/>
        <v>0</v>
      </c>
      <c r="M42" s="36">
        <f t="shared" si="2"/>
        <v>0</v>
      </c>
    </row>
    <row r="43" spans="1:13" ht="15" customHeight="1" x14ac:dyDescent="0.3">
      <c r="B43" s="76" t="s">
        <v>109</v>
      </c>
      <c r="C43" s="210"/>
      <c r="D43" s="211"/>
      <c r="E43" s="74">
        <f t="shared" ref="E43:M43" si="3">SUM(E21:E42)</f>
        <v>413</v>
      </c>
      <c r="F43" s="77">
        <f t="shared" si="3"/>
        <v>0</v>
      </c>
      <c r="G43" s="75">
        <f t="shared" si="3"/>
        <v>1417</v>
      </c>
      <c r="H43" s="77">
        <f t="shared" si="3"/>
        <v>503</v>
      </c>
      <c r="I43" s="75">
        <f t="shared" si="3"/>
        <v>1417</v>
      </c>
      <c r="J43" s="77">
        <f t="shared" si="3"/>
        <v>543</v>
      </c>
      <c r="K43" s="87">
        <f t="shared" si="3"/>
        <v>4870201</v>
      </c>
      <c r="L43" s="90">
        <f t="shared" si="3"/>
        <v>1988652</v>
      </c>
      <c r="M43" s="37">
        <f t="shared" si="3"/>
        <v>6858853</v>
      </c>
    </row>
    <row r="44" spans="1:13" ht="2.1" customHeight="1" x14ac:dyDescent="0.3">
      <c r="B44" s="76"/>
      <c r="C44" s="39"/>
      <c r="D44" s="68"/>
      <c r="E44" s="85"/>
      <c r="F44" s="85"/>
      <c r="G44" s="86"/>
      <c r="H44" s="85"/>
      <c r="I44" s="86"/>
      <c r="J44" s="85"/>
    </row>
    <row r="45" spans="1:13" ht="15" customHeight="1" x14ac:dyDescent="0.3">
      <c r="A45" s="92" t="s">
        <v>116</v>
      </c>
      <c r="B45" s="93"/>
      <c r="C45" s="91"/>
      <c r="D45" s="92"/>
      <c r="E45" s="94"/>
      <c r="F45" s="71"/>
      <c r="G45" s="94"/>
      <c r="H45" s="43"/>
    </row>
    <row r="46" spans="1:13" x14ac:dyDescent="0.3">
      <c r="A46" s="95" t="s">
        <v>117</v>
      </c>
      <c r="B46" s="95"/>
      <c r="C46" s="96"/>
      <c r="D46" s="95"/>
      <c r="E46" s="95"/>
      <c r="F46" s="95"/>
      <c r="G46" s="95"/>
      <c r="I46" s="10"/>
      <c r="J46" s="78" t="s">
        <v>114</v>
      </c>
      <c r="K46" s="88">
        <f>(C21-D21)*(E21+G21+I21)+(C22-D22)*(E22+G22+I22)+(C23-D23)*(E23+G23+I23)+(C24-D24)*(E24+G24+I24)+(C25-D25)*(E25+G25+I25)+(C26-D26)*(E26+G26+I26)+(C27-D27)*(E27+G27+I27)+(C32-D32)*(E32+G32+I32)+(C33-D33)*(E33+G33+I33)+(C34-D34)*(E34+G34+I34)+(C35-D35)*(E35+G35+I35)+(C36-D36)*(E36+G36+I36)+(C37-D37)*(E37+G37+I37)+(C38-D38)*(E38+G38+I38)+(C39-D39)*(E39+G39+I39)</f>
        <v>4298716</v>
      </c>
      <c r="L46" s="42">
        <f>D21*(G21+I21)+D22*(G22+I22)+D23*(G23+I23)+D24*(G24+I24)+D25*(G25+I25)+D26*(G26+I26)+D27*(G27+I27)+D34*(E34)+D35*(E35)+D36*(E36)+D37*(E37)</f>
        <v>1260225</v>
      </c>
      <c r="M46" s="80">
        <f>SUM(K46:L46)</f>
        <v>5558941</v>
      </c>
    </row>
    <row r="47" spans="1:13" x14ac:dyDescent="0.3">
      <c r="A47" s="97" t="s">
        <v>118</v>
      </c>
      <c r="B47" s="97"/>
      <c r="C47" s="98"/>
      <c r="D47" s="97"/>
      <c r="E47" s="97"/>
      <c r="F47" s="97"/>
      <c r="G47" s="97"/>
      <c r="J47" s="79" t="s">
        <v>115</v>
      </c>
      <c r="K47" s="89">
        <f>(C21-D21)*(F21+H21+J21)+(C22-D22)*(F22+H22+J22)+(C23-D23)*(F23+H23+J23)+(C24-D24)*(F24+H24+J24)+(C25-D25)*(F25+H25+J25)+(C26-D26)*(F26+H26+J26)+(C27-D27)*(F27+H27+J27)+(C32-D32)*(F32+H32+J32)+(C33-D33)*(F33+H33+J33)+(C34-D34)*(F34+H34+J34)+(C35-D35)*(F35+H35+J35)+(C36-D36)*(F36+H36+J36)+(C37-D37)*(F37+H37+J37)+(C38-D38)*(F38+H38+J38)+(C39-D39)*(F39+H39+J39)</f>
        <v>571485</v>
      </c>
      <c r="L47" s="84">
        <f>D21*(H21+J21)+D22*(H22+J22)+D23*(H23+J23)+D24*(H24+J24)+D25*(H25+J25)+D26*(H26+J26)+D27*(H27+J27)+D28*(H28+J28)+D29*(H29+J29)+D30*(H30+J30)+D31*(H31+J31)+D34*F34+D35*F35+D36*F36+D37*F37+D40*F40+D41*F41+D42*(F42)</f>
        <v>728427</v>
      </c>
      <c r="M47" s="80">
        <f>SUM(K47:L47)</f>
        <v>1299912</v>
      </c>
    </row>
    <row r="48" spans="1:13" x14ac:dyDescent="0.3">
      <c r="K48" s="19" t="s">
        <v>85</v>
      </c>
      <c r="L48" s="19" t="s">
        <v>85</v>
      </c>
    </row>
    <row r="49" spans="1:16" x14ac:dyDescent="0.3">
      <c r="K49" s="19"/>
      <c r="L49" s="19"/>
    </row>
    <row r="50" spans="1:16" x14ac:dyDescent="0.3">
      <c r="A50" s="4" t="s">
        <v>119</v>
      </c>
      <c r="B50" s="6"/>
      <c r="C50" s="61" t="s">
        <v>85</v>
      </c>
      <c r="D50" s="99" t="s">
        <v>85</v>
      </c>
      <c r="E50" s="288" t="s">
        <v>111</v>
      </c>
      <c r="F50" s="289"/>
      <c r="G50" s="288" t="s">
        <v>71</v>
      </c>
      <c r="H50" s="289"/>
      <c r="I50" s="290" t="s">
        <v>70</v>
      </c>
      <c r="J50" s="291"/>
    </row>
    <row r="51" spans="1:16" s="34" customFormat="1" ht="45" customHeight="1" x14ac:dyDescent="0.2">
      <c r="A51" s="292" t="s">
        <v>74</v>
      </c>
      <c r="B51" s="293"/>
      <c r="C51" s="31" t="s">
        <v>121</v>
      </c>
      <c r="D51" s="32" t="s">
        <v>108</v>
      </c>
      <c r="E51" s="72" t="s">
        <v>107</v>
      </c>
      <c r="F51" s="73" t="s">
        <v>110</v>
      </c>
      <c r="G51" s="72" t="s">
        <v>107</v>
      </c>
      <c r="H51" s="73" t="s">
        <v>110</v>
      </c>
      <c r="I51" s="72" t="s">
        <v>107</v>
      </c>
      <c r="J51" s="73" t="s">
        <v>110</v>
      </c>
      <c r="K51" s="33" t="s">
        <v>73</v>
      </c>
      <c r="L51" s="220" t="s">
        <v>327</v>
      </c>
      <c r="M51" s="220" t="s">
        <v>113</v>
      </c>
      <c r="N51" s="224"/>
      <c r="P51" s="222"/>
    </row>
    <row r="52" spans="1:16" ht="15" customHeight="1" x14ac:dyDescent="0.3">
      <c r="A52" s="284" t="s">
        <v>297</v>
      </c>
      <c r="B52" s="285"/>
      <c r="C52" s="216">
        <v>1933</v>
      </c>
      <c r="D52" s="168">
        <f>D21</f>
        <v>200</v>
      </c>
      <c r="E52" s="212"/>
      <c r="F52" s="213"/>
      <c r="G52" s="212">
        <v>80</v>
      </c>
      <c r="H52" s="169">
        <v>28</v>
      </c>
      <c r="I52" s="212">
        <v>80</v>
      </c>
      <c r="J52" s="169">
        <v>30</v>
      </c>
      <c r="K52" s="35">
        <f t="shared" ref="K52:K66" si="4">(C52-D52)*(E52+F52+G52+H52+I52+J52)</f>
        <v>377794</v>
      </c>
      <c r="L52" s="36">
        <f>(E52+F52+G52+H52+I52+J52)*D52</f>
        <v>43600</v>
      </c>
      <c r="M52" s="36">
        <f>SUM(K52:L52)</f>
        <v>421394</v>
      </c>
      <c r="N52" s="221"/>
      <c r="P52" s="223"/>
    </row>
    <row r="53" spans="1:16" ht="15" customHeight="1" x14ac:dyDescent="0.3">
      <c r="A53" s="284" t="s">
        <v>298</v>
      </c>
      <c r="B53" s="285"/>
      <c r="C53" s="216">
        <v>2088</v>
      </c>
      <c r="D53" s="168">
        <f>D22</f>
        <v>100</v>
      </c>
      <c r="E53" s="208"/>
      <c r="F53" s="214"/>
      <c r="G53" s="208">
        <v>111</v>
      </c>
      <c r="H53" s="170">
        <v>41</v>
      </c>
      <c r="I53" s="208">
        <v>111</v>
      </c>
      <c r="J53" s="170">
        <v>40</v>
      </c>
      <c r="K53" s="35">
        <f t="shared" si="4"/>
        <v>602364</v>
      </c>
      <c r="L53" s="36">
        <f t="shared" ref="L53:L66" si="5">(E53+F53+G53+H53+I53+J53)*D53</f>
        <v>30300</v>
      </c>
      <c r="M53" s="36">
        <f t="shared" ref="M53:M66" si="6">SUM(K53:L53)</f>
        <v>632664</v>
      </c>
      <c r="N53" s="221"/>
      <c r="P53" s="223"/>
    </row>
    <row r="54" spans="1:16" ht="15" customHeight="1" x14ac:dyDescent="0.3">
      <c r="A54" s="284" t="s">
        <v>299</v>
      </c>
      <c r="B54" s="285"/>
      <c r="C54" s="216">
        <v>1850</v>
      </c>
      <c r="D54" s="168">
        <v>350</v>
      </c>
      <c r="E54" s="208"/>
      <c r="F54" s="214"/>
      <c r="G54" s="208">
        <v>216</v>
      </c>
      <c r="H54" s="170">
        <v>41</v>
      </c>
      <c r="I54" s="208">
        <v>216</v>
      </c>
      <c r="J54" s="170">
        <v>36</v>
      </c>
      <c r="K54" s="35">
        <f t="shared" si="4"/>
        <v>763500</v>
      </c>
      <c r="L54" s="36">
        <f t="shared" si="5"/>
        <v>178150</v>
      </c>
      <c r="M54" s="36">
        <f t="shared" si="6"/>
        <v>941650</v>
      </c>
      <c r="N54" s="221"/>
      <c r="P54" s="223"/>
    </row>
    <row r="55" spans="1:16" ht="15" customHeight="1" x14ac:dyDescent="0.3">
      <c r="A55" s="284" t="s">
        <v>300</v>
      </c>
      <c r="B55" s="285"/>
      <c r="C55" s="216">
        <v>1650</v>
      </c>
      <c r="D55" s="168">
        <v>600</v>
      </c>
      <c r="E55" s="208"/>
      <c r="F55" s="214"/>
      <c r="G55" s="208">
        <v>236</v>
      </c>
      <c r="H55" s="170">
        <v>34</v>
      </c>
      <c r="I55" s="208">
        <v>236</v>
      </c>
      <c r="J55" s="170">
        <v>35</v>
      </c>
      <c r="K55" s="35">
        <f t="shared" si="4"/>
        <v>568050</v>
      </c>
      <c r="L55" s="36">
        <f t="shared" si="5"/>
        <v>324600</v>
      </c>
      <c r="M55" s="36">
        <f t="shared" si="6"/>
        <v>892650</v>
      </c>
      <c r="N55" s="221"/>
      <c r="P55" s="223"/>
    </row>
    <row r="56" spans="1:16" ht="15" customHeight="1" x14ac:dyDescent="0.3">
      <c r="A56" s="284" t="s">
        <v>301</v>
      </c>
      <c r="B56" s="285"/>
      <c r="C56" s="216">
        <v>1885</v>
      </c>
      <c r="D56" s="168">
        <v>1375</v>
      </c>
      <c r="E56" s="208"/>
      <c r="F56" s="214"/>
      <c r="G56" s="208">
        <v>0</v>
      </c>
      <c r="H56" s="170">
        <v>92</v>
      </c>
      <c r="I56" s="208">
        <v>0</v>
      </c>
      <c r="J56" s="170">
        <v>93</v>
      </c>
      <c r="K56" s="35">
        <f t="shared" si="4"/>
        <v>94350</v>
      </c>
      <c r="L56" s="36">
        <f t="shared" si="5"/>
        <v>254375</v>
      </c>
      <c r="M56" s="36">
        <f t="shared" si="6"/>
        <v>348725</v>
      </c>
      <c r="N56" s="63"/>
      <c r="O56" s="10"/>
      <c r="P56" s="223"/>
    </row>
    <row r="57" spans="1:16" ht="15" customHeight="1" x14ac:dyDescent="0.3">
      <c r="A57" s="284" t="s">
        <v>302</v>
      </c>
      <c r="B57" s="285"/>
      <c r="C57" s="216">
        <v>1549</v>
      </c>
      <c r="D57" s="168">
        <v>1549</v>
      </c>
      <c r="E57" s="208"/>
      <c r="F57" s="214"/>
      <c r="G57" s="208">
        <v>0</v>
      </c>
      <c r="H57" s="170">
        <v>83</v>
      </c>
      <c r="I57" s="208">
        <v>0</v>
      </c>
      <c r="J57" s="170">
        <v>89</v>
      </c>
      <c r="K57" s="35">
        <f t="shared" si="4"/>
        <v>0</v>
      </c>
      <c r="L57" s="36">
        <f t="shared" si="5"/>
        <v>266428</v>
      </c>
      <c r="M57" s="36">
        <f t="shared" si="6"/>
        <v>266428</v>
      </c>
    </row>
    <row r="58" spans="1:16" ht="15" customHeight="1" x14ac:dyDescent="0.3">
      <c r="A58" s="284" t="s">
        <v>303</v>
      </c>
      <c r="B58" s="285"/>
      <c r="C58" s="216">
        <v>999</v>
      </c>
      <c r="D58" s="168">
        <v>999</v>
      </c>
      <c r="E58" s="208"/>
      <c r="F58" s="214"/>
      <c r="G58" s="208">
        <v>0</v>
      </c>
      <c r="H58" s="170">
        <v>134</v>
      </c>
      <c r="I58" s="208">
        <v>0</v>
      </c>
      <c r="J58" s="170">
        <v>155</v>
      </c>
      <c r="K58" s="35">
        <f t="shared" si="4"/>
        <v>0</v>
      </c>
      <c r="L58" s="36">
        <f t="shared" si="5"/>
        <v>288711</v>
      </c>
      <c r="M58" s="36">
        <f t="shared" si="6"/>
        <v>288711</v>
      </c>
    </row>
    <row r="59" spans="1:16" ht="15" customHeight="1" x14ac:dyDescent="0.3">
      <c r="A59" s="284" t="s">
        <v>305</v>
      </c>
      <c r="B59" s="285"/>
      <c r="C59" s="216">
        <v>499</v>
      </c>
      <c r="D59" s="168">
        <v>499</v>
      </c>
      <c r="E59" s="208"/>
      <c r="F59" s="214"/>
      <c r="G59" s="208">
        <v>0</v>
      </c>
      <c r="H59" s="170">
        <v>251</v>
      </c>
      <c r="I59" s="208">
        <v>0</v>
      </c>
      <c r="J59" s="170">
        <v>274</v>
      </c>
      <c r="K59" s="35">
        <f t="shared" si="4"/>
        <v>0</v>
      </c>
      <c r="L59" s="36">
        <f t="shared" si="5"/>
        <v>261975</v>
      </c>
      <c r="M59" s="36">
        <f t="shared" si="6"/>
        <v>261975</v>
      </c>
    </row>
    <row r="60" spans="1:16" ht="15" customHeight="1" x14ac:dyDescent="0.3">
      <c r="A60" s="284" t="s">
        <v>304</v>
      </c>
      <c r="B60" s="285"/>
      <c r="C60" s="216">
        <v>100</v>
      </c>
      <c r="D60" s="168">
        <v>100</v>
      </c>
      <c r="E60" s="208">
        <v>31087</v>
      </c>
      <c r="F60" s="170">
        <v>0</v>
      </c>
      <c r="G60" s="208">
        <v>31087</v>
      </c>
      <c r="H60" s="170">
        <v>0</v>
      </c>
      <c r="I60" s="208">
        <v>31087</v>
      </c>
      <c r="J60" s="170">
        <v>0</v>
      </c>
      <c r="K60" s="35">
        <f t="shared" si="4"/>
        <v>0</v>
      </c>
      <c r="L60" s="36">
        <f t="shared" si="5"/>
        <v>9326100</v>
      </c>
      <c r="M60" s="36">
        <f t="shared" si="6"/>
        <v>9326100</v>
      </c>
    </row>
    <row r="61" spans="1:16" ht="15" customHeight="1" x14ac:dyDescent="0.3">
      <c r="A61" s="284" t="s">
        <v>297</v>
      </c>
      <c r="B61" s="285"/>
      <c r="C61" s="216">
        <v>859</v>
      </c>
      <c r="D61" s="168">
        <v>125</v>
      </c>
      <c r="E61" s="208">
        <v>179</v>
      </c>
      <c r="F61" s="170">
        <v>0</v>
      </c>
      <c r="G61" s="208"/>
      <c r="H61" s="214"/>
      <c r="I61" s="208"/>
      <c r="J61" s="214"/>
      <c r="K61" s="35">
        <f t="shared" si="4"/>
        <v>131386</v>
      </c>
      <c r="L61" s="36">
        <f t="shared" si="5"/>
        <v>22375</v>
      </c>
      <c r="M61" s="36">
        <f t="shared" si="6"/>
        <v>153761</v>
      </c>
      <c r="N61" s="221"/>
      <c r="P61" s="223"/>
    </row>
    <row r="62" spans="1:16" ht="15" customHeight="1" x14ac:dyDescent="0.3">
      <c r="A62" s="284" t="s">
        <v>298</v>
      </c>
      <c r="B62" s="285"/>
      <c r="C62" s="216">
        <v>860</v>
      </c>
      <c r="D62" s="168">
        <v>75</v>
      </c>
      <c r="E62" s="208">
        <v>163</v>
      </c>
      <c r="F62" s="170">
        <v>0</v>
      </c>
      <c r="G62" s="205"/>
      <c r="H62" s="214"/>
      <c r="I62" s="208"/>
      <c r="J62" s="214"/>
      <c r="K62" s="35">
        <f t="shared" si="4"/>
        <v>127955</v>
      </c>
      <c r="L62" s="36">
        <f t="shared" si="5"/>
        <v>12225</v>
      </c>
      <c r="M62" s="36">
        <f t="shared" si="6"/>
        <v>140180</v>
      </c>
      <c r="N62" s="221"/>
      <c r="P62" s="223"/>
    </row>
    <row r="63" spans="1:16" ht="15" customHeight="1" x14ac:dyDescent="0.3">
      <c r="A63" s="284" t="s">
        <v>345</v>
      </c>
      <c r="B63" s="285"/>
      <c r="C63" s="216">
        <v>655</v>
      </c>
      <c r="D63" s="168">
        <v>0</v>
      </c>
      <c r="E63" s="208">
        <v>0</v>
      </c>
      <c r="F63" s="170"/>
      <c r="G63" s="205"/>
      <c r="H63" s="214"/>
      <c r="I63" s="205"/>
      <c r="J63" s="214"/>
      <c r="K63" s="35">
        <f t="shared" si="4"/>
        <v>0</v>
      </c>
      <c r="L63" s="36">
        <f t="shared" si="5"/>
        <v>0</v>
      </c>
      <c r="M63" s="36">
        <f t="shared" si="6"/>
        <v>0</v>
      </c>
      <c r="P63" s="223"/>
    </row>
    <row r="64" spans="1:16" ht="15" customHeight="1" x14ac:dyDescent="0.3">
      <c r="A64" s="284" t="s">
        <v>346</v>
      </c>
      <c r="B64" s="285"/>
      <c r="C64" s="216">
        <v>775</v>
      </c>
      <c r="D64" s="168">
        <v>775</v>
      </c>
      <c r="E64" s="208">
        <v>0</v>
      </c>
      <c r="F64" s="170"/>
      <c r="G64" s="205"/>
      <c r="H64" s="214"/>
      <c r="I64" s="205"/>
      <c r="J64" s="214"/>
      <c r="K64" s="35">
        <f t="shared" si="4"/>
        <v>0</v>
      </c>
      <c r="L64" s="36">
        <f t="shared" si="5"/>
        <v>0</v>
      </c>
      <c r="M64" s="36">
        <f t="shared" si="6"/>
        <v>0</v>
      </c>
    </row>
    <row r="65" spans="1:14" ht="15" customHeight="1" x14ac:dyDescent="0.3">
      <c r="A65" s="284" t="s">
        <v>351</v>
      </c>
      <c r="B65" s="285"/>
      <c r="C65" s="216">
        <v>350</v>
      </c>
      <c r="D65" s="168">
        <v>350</v>
      </c>
      <c r="E65" s="208">
        <v>0</v>
      </c>
      <c r="F65" s="170"/>
      <c r="G65" s="205"/>
      <c r="H65" s="214"/>
      <c r="I65" s="205"/>
      <c r="J65" s="214"/>
      <c r="K65" s="35">
        <f t="shared" si="4"/>
        <v>0</v>
      </c>
      <c r="L65" s="36">
        <f t="shared" si="5"/>
        <v>0</v>
      </c>
      <c r="M65" s="36">
        <f t="shared" si="6"/>
        <v>0</v>
      </c>
    </row>
    <row r="66" spans="1:14" ht="15" customHeight="1" x14ac:dyDescent="0.3">
      <c r="A66" s="286" t="s">
        <v>352</v>
      </c>
      <c r="B66" s="287"/>
      <c r="C66" s="216">
        <v>250</v>
      </c>
      <c r="D66" s="201">
        <v>250</v>
      </c>
      <c r="E66" s="263">
        <f>E31</f>
        <v>0</v>
      </c>
      <c r="F66" s="170">
        <v>0</v>
      </c>
      <c r="G66" s="215">
        <v>0</v>
      </c>
      <c r="H66" s="214">
        <v>0</v>
      </c>
      <c r="I66" s="215">
        <v>0</v>
      </c>
      <c r="J66" s="214">
        <v>0</v>
      </c>
      <c r="K66" s="35">
        <f t="shared" si="4"/>
        <v>0</v>
      </c>
      <c r="L66" s="36">
        <f t="shared" si="5"/>
        <v>0</v>
      </c>
      <c r="M66" s="36">
        <f t="shared" si="6"/>
        <v>0</v>
      </c>
    </row>
    <row r="67" spans="1:14" ht="13.5" customHeight="1" x14ac:dyDescent="0.3">
      <c r="B67" s="76" t="s">
        <v>109</v>
      </c>
      <c r="C67" s="217"/>
      <c r="D67" s="218"/>
      <c r="E67" s="74">
        <f t="shared" ref="E67:M67" si="7">SUM(E52:E66)</f>
        <v>31429</v>
      </c>
      <c r="F67" s="77">
        <f t="shared" si="7"/>
        <v>0</v>
      </c>
      <c r="G67" s="264">
        <f t="shared" si="7"/>
        <v>31730</v>
      </c>
      <c r="H67" s="77">
        <f t="shared" si="7"/>
        <v>704</v>
      </c>
      <c r="I67" s="264">
        <f t="shared" si="7"/>
        <v>31730</v>
      </c>
      <c r="J67" s="77">
        <f t="shared" si="7"/>
        <v>752</v>
      </c>
      <c r="K67" s="87">
        <f t="shared" si="7"/>
        <v>2665399</v>
      </c>
      <c r="L67" s="37">
        <f t="shared" si="7"/>
        <v>11008839</v>
      </c>
      <c r="M67" s="37">
        <f t="shared" si="7"/>
        <v>13674238</v>
      </c>
    </row>
    <row r="68" spans="1:14" ht="1.5" hidden="1" customHeight="1" x14ac:dyDescent="0.3">
      <c r="B68" s="76"/>
      <c r="C68" s="39"/>
      <c r="D68" s="68"/>
      <c r="E68" s="85"/>
      <c r="F68" s="85"/>
      <c r="G68" s="86"/>
      <c r="H68" s="85"/>
      <c r="I68" s="86"/>
      <c r="J68" s="85"/>
    </row>
    <row r="69" spans="1:14" ht="15" customHeight="1" x14ac:dyDescent="0.3">
      <c r="B69" s="76"/>
      <c r="C69" s="39"/>
      <c r="D69" s="68"/>
      <c r="E69" s="85"/>
      <c r="F69" s="85"/>
      <c r="G69" s="86"/>
      <c r="H69" s="85"/>
      <c r="I69" s="86"/>
      <c r="J69" s="85"/>
      <c r="K69" s="231" t="s">
        <v>325</v>
      </c>
      <c r="L69" s="230">
        <f>L60*0.25</f>
        <v>2331525</v>
      </c>
    </row>
    <row r="70" spans="1:14" ht="15" customHeight="1" x14ac:dyDescent="0.3">
      <c r="B70" s="76"/>
      <c r="C70" s="39"/>
      <c r="D70" s="68"/>
      <c r="E70" s="85"/>
      <c r="F70" s="85"/>
      <c r="G70" s="86"/>
      <c r="H70" s="85"/>
      <c r="I70" s="86"/>
      <c r="J70" s="85"/>
      <c r="K70" s="79" t="s">
        <v>326</v>
      </c>
      <c r="L70" s="194">
        <f>L67-L69</f>
        <v>8677314</v>
      </c>
    </row>
    <row r="71" spans="1:14" ht="15" customHeight="1" x14ac:dyDescent="0.3">
      <c r="A71" s="92" t="s">
        <v>116</v>
      </c>
      <c r="B71" s="93"/>
      <c r="C71" s="91"/>
      <c r="D71" s="92"/>
      <c r="E71" s="94"/>
      <c r="F71" s="71"/>
      <c r="G71" s="94"/>
      <c r="H71" s="43"/>
    </row>
    <row r="72" spans="1:14" x14ac:dyDescent="0.3">
      <c r="A72" s="95" t="s">
        <v>117</v>
      </c>
      <c r="B72" s="95"/>
      <c r="C72" s="96"/>
      <c r="D72" s="95"/>
      <c r="E72" s="95"/>
      <c r="F72" s="95"/>
      <c r="G72" s="95"/>
      <c r="I72" s="10"/>
      <c r="J72" s="78" t="s">
        <v>114</v>
      </c>
      <c r="K72" s="88">
        <f>(C52-D52)*(G52+I52)+(C53-D53)*(G53+I53)+(C54-D54)*(G54+I54)+(C55-D55)*(G55+I55)+(C56-D56)*(G56+I56)+(C61-D61)*E61+(C62-D62)*E62+(C63-D63)*E63</f>
        <v>2121557</v>
      </c>
      <c r="L72" s="42">
        <f>D52*(G52+I52)+D53*(G53+I53)+D54*(G54+I54)+D55*(G55+I55)+D56*(G56+I56)+D57*(G57+I57)+D58*(G58+I58)+D59*(G59+I59)+D60*(G60+I60)+D61*E61+D62*E62+D66*(G66+I66)</f>
        <v>6740600</v>
      </c>
      <c r="M72" s="80">
        <f>SUM(K72:L72)</f>
        <v>8862157</v>
      </c>
    </row>
    <row r="73" spans="1:14" x14ac:dyDescent="0.3">
      <c r="A73" s="97" t="s">
        <v>118</v>
      </c>
      <c r="B73" s="97"/>
      <c r="C73" s="98"/>
      <c r="D73" s="97"/>
      <c r="E73" s="97"/>
      <c r="F73" s="97"/>
      <c r="G73" s="97"/>
      <c r="J73" s="79" t="s">
        <v>115</v>
      </c>
      <c r="K73" s="89">
        <f>(C52-D52)*(H52+J52)+(C53-D53)*(H53+J53)+(C54-D54)*(H54+J54)+(C55-D55)*(H55+J55)+(C56-D56)*(H56+J56)+(C61-D61)*F61+(C62-D62)*F62+(C63-D63)*F63</f>
        <v>543842</v>
      </c>
      <c r="L73" s="84">
        <f>D52*(H52+J52)+D53*(H53+J53)+D54*(H54+J54)+D55*(H55+J55)+D56*(H56+J56)+D57*(H57+J57)+D58*(H58+J58)+D59*(H59+J59)+D60*(H60+J60)+D61*F61+D62*F62+D64*F64+D65*F65+D66*(F66)</f>
        <v>1159539</v>
      </c>
      <c r="M73" s="80">
        <f>SUM(K73:L73)</f>
        <v>1703381</v>
      </c>
    </row>
    <row r="76" spans="1:14" x14ac:dyDescent="0.3">
      <c r="A76" s="4" t="s">
        <v>123</v>
      </c>
      <c r="B76" s="6"/>
      <c r="C76" s="61" t="s">
        <v>85</v>
      </c>
      <c r="D76" s="99" t="s">
        <v>85</v>
      </c>
      <c r="E76" s="288" t="s">
        <v>111</v>
      </c>
      <c r="F76" s="289"/>
      <c r="G76" s="288" t="s">
        <v>71</v>
      </c>
      <c r="H76" s="289"/>
      <c r="I76" s="290" t="s">
        <v>70</v>
      </c>
      <c r="J76" s="291"/>
    </row>
    <row r="77" spans="1:14" s="34" customFormat="1" ht="45" customHeight="1" x14ac:dyDescent="0.2">
      <c r="A77" s="292" t="s">
        <v>74</v>
      </c>
      <c r="B77" s="293"/>
      <c r="C77" s="31" t="s">
        <v>124</v>
      </c>
      <c r="D77" s="32" t="s">
        <v>108</v>
      </c>
      <c r="E77" s="72" t="s">
        <v>107</v>
      </c>
      <c r="F77" s="73" t="s">
        <v>110</v>
      </c>
      <c r="G77" s="72" t="s">
        <v>107</v>
      </c>
      <c r="H77" s="73" t="s">
        <v>110</v>
      </c>
      <c r="I77" s="72" t="s">
        <v>107</v>
      </c>
      <c r="J77" s="73" t="s">
        <v>110</v>
      </c>
      <c r="K77" s="33" t="s">
        <v>73</v>
      </c>
      <c r="L77" s="220" t="s">
        <v>327</v>
      </c>
      <c r="M77" s="220" t="s">
        <v>113</v>
      </c>
    </row>
    <row r="78" spans="1:14" ht="15" customHeight="1" x14ac:dyDescent="0.3">
      <c r="A78" s="284" t="s">
        <v>297</v>
      </c>
      <c r="B78" s="285"/>
      <c r="C78" s="216">
        <v>1968</v>
      </c>
      <c r="D78" s="168">
        <v>200</v>
      </c>
      <c r="E78" s="212"/>
      <c r="F78" s="213"/>
      <c r="G78" s="212">
        <v>80</v>
      </c>
      <c r="H78" s="169">
        <v>29</v>
      </c>
      <c r="I78" s="212">
        <v>80</v>
      </c>
      <c r="J78" s="169">
        <v>32</v>
      </c>
      <c r="K78" s="35">
        <f t="shared" ref="K78:K92" si="8">(C78-D78)*(E78+F78+G78+H78+I78+J78)</f>
        <v>390728</v>
      </c>
      <c r="L78" s="36">
        <f>(E78+F78+G78+H78+I78+J78)*D78</f>
        <v>44200</v>
      </c>
      <c r="M78" s="36">
        <f>SUM(K78:L78)</f>
        <v>434928</v>
      </c>
      <c r="N78" s="19"/>
    </row>
    <row r="79" spans="1:14" ht="15" customHeight="1" x14ac:dyDescent="0.3">
      <c r="A79" s="284" t="s">
        <v>298</v>
      </c>
      <c r="B79" s="285"/>
      <c r="C79" s="216">
        <v>2128</v>
      </c>
      <c r="D79" s="168">
        <v>100</v>
      </c>
      <c r="E79" s="208"/>
      <c r="F79" s="214"/>
      <c r="G79" s="208">
        <v>111</v>
      </c>
      <c r="H79" s="170">
        <v>43</v>
      </c>
      <c r="I79" s="208">
        <v>111</v>
      </c>
      <c r="J79" s="170">
        <v>42</v>
      </c>
      <c r="K79" s="35">
        <f t="shared" si="8"/>
        <v>622596</v>
      </c>
      <c r="L79" s="36">
        <f t="shared" ref="L79:L92" si="9">(E79+F79+G79+H79+I79+J79)*D79</f>
        <v>30700</v>
      </c>
      <c r="M79" s="36">
        <f t="shared" ref="M79:M92" si="10">SUM(K79:L79)</f>
        <v>653296</v>
      </c>
    </row>
    <row r="80" spans="1:14" ht="15" customHeight="1" x14ac:dyDescent="0.3">
      <c r="A80" s="284" t="s">
        <v>299</v>
      </c>
      <c r="B80" s="285"/>
      <c r="C80" s="216">
        <v>1880</v>
      </c>
      <c r="D80" s="168">
        <v>350</v>
      </c>
      <c r="E80" s="208"/>
      <c r="F80" s="214"/>
      <c r="G80" s="208">
        <v>216</v>
      </c>
      <c r="H80" s="170">
        <v>43</v>
      </c>
      <c r="I80" s="208">
        <v>216</v>
      </c>
      <c r="J80" s="170">
        <v>38</v>
      </c>
      <c r="K80" s="35">
        <f t="shared" si="8"/>
        <v>784890</v>
      </c>
      <c r="L80" s="36">
        <f t="shared" si="9"/>
        <v>179550</v>
      </c>
      <c r="M80" s="36">
        <f t="shared" si="10"/>
        <v>964440</v>
      </c>
    </row>
    <row r="81" spans="1:13" ht="15" customHeight="1" x14ac:dyDescent="0.3">
      <c r="A81" s="284" t="s">
        <v>300</v>
      </c>
      <c r="B81" s="285"/>
      <c r="C81" s="216">
        <v>1671</v>
      </c>
      <c r="D81" s="168">
        <v>600</v>
      </c>
      <c r="E81" s="208"/>
      <c r="F81" s="214"/>
      <c r="G81" s="208">
        <v>236</v>
      </c>
      <c r="H81" s="170">
        <v>36</v>
      </c>
      <c r="I81" s="208">
        <v>236</v>
      </c>
      <c r="J81" s="170">
        <v>37</v>
      </c>
      <c r="K81" s="35">
        <f t="shared" si="8"/>
        <v>583695</v>
      </c>
      <c r="L81" s="36">
        <f t="shared" si="9"/>
        <v>327000</v>
      </c>
      <c r="M81" s="36">
        <f t="shared" si="10"/>
        <v>910695</v>
      </c>
    </row>
    <row r="82" spans="1:13" ht="15" customHeight="1" x14ac:dyDescent="0.3">
      <c r="A82" s="284" t="s">
        <v>301</v>
      </c>
      <c r="B82" s="285"/>
      <c r="C82" s="216">
        <v>1895</v>
      </c>
      <c r="D82" s="168">
        <v>1375</v>
      </c>
      <c r="E82" s="208"/>
      <c r="F82" s="214"/>
      <c r="G82" s="208">
        <v>0</v>
      </c>
      <c r="H82" s="170">
        <v>97</v>
      </c>
      <c r="I82" s="208">
        <v>0</v>
      </c>
      <c r="J82" s="170">
        <v>98</v>
      </c>
      <c r="K82" s="35">
        <f t="shared" si="8"/>
        <v>101400</v>
      </c>
      <c r="L82" s="36">
        <f t="shared" si="9"/>
        <v>268125</v>
      </c>
      <c r="M82" s="36">
        <f t="shared" si="10"/>
        <v>369525</v>
      </c>
    </row>
    <row r="83" spans="1:13" ht="15" customHeight="1" x14ac:dyDescent="0.3">
      <c r="A83" s="284" t="s">
        <v>302</v>
      </c>
      <c r="B83" s="285"/>
      <c r="C83" s="216">
        <v>1549</v>
      </c>
      <c r="D83" s="168">
        <v>1549</v>
      </c>
      <c r="E83" s="208"/>
      <c r="F83" s="214"/>
      <c r="G83" s="208">
        <v>0</v>
      </c>
      <c r="H83" s="170">
        <v>87</v>
      </c>
      <c r="I83" s="208">
        <v>0</v>
      </c>
      <c r="J83" s="170">
        <v>93</v>
      </c>
      <c r="K83" s="35">
        <f t="shared" si="8"/>
        <v>0</v>
      </c>
      <c r="L83" s="36">
        <f t="shared" si="9"/>
        <v>278820</v>
      </c>
      <c r="M83" s="36">
        <f t="shared" si="10"/>
        <v>278820</v>
      </c>
    </row>
    <row r="84" spans="1:13" ht="15" customHeight="1" x14ac:dyDescent="0.3">
      <c r="A84" s="284" t="s">
        <v>303</v>
      </c>
      <c r="B84" s="285"/>
      <c r="C84" s="216">
        <v>999</v>
      </c>
      <c r="D84" s="168">
        <v>999</v>
      </c>
      <c r="E84" s="208"/>
      <c r="F84" s="214"/>
      <c r="G84" s="208">
        <v>0</v>
      </c>
      <c r="H84" s="170">
        <v>141</v>
      </c>
      <c r="I84" s="208">
        <v>0</v>
      </c>
      <c r="J84" s="170">
        <v>163</v>
      </c>
      <c r="K84" s="35">
        <f t="shared" si="8"/>
        <v>0</v>
      </c>
      <c r="L84" s="36">
        <f t="shared" si="9"/>
        <v>303696</v>
      </c>
      <c r="M84" s="36">
        <f t="shared" si="10"/>
        <v>303696</v>
      </c>
    </row>
    <row r="85" spans="1:13" ht="15" customHeight="1" x14ac:dyDescent="0.3">
      <c r="A85" s="284" t="s">
        <v>305</v>
      </c>
      <c r="B85" s="285"/>
      <c r="C85" s="216">
        <v>499</v>
      </c>
      <c r="D85" s="168">
        <v>499</v>
      </c>
      <c r="E85" s="208"/>
      <c r="F85" s="214"/>
      <c r="G85" s="208">
        <v>0</v>
      </c>
      <c r="H85" s="170">
        <v>264</v>
      </c>
      <c r="I85" s="208">
        <v>0</v>
      </c>
      <c r="J85" s="170">
        <v>288</v>
      </c>
      <c r="K85" s="35">
        <f t="shared" si="8"/>
        <v>0</v>
      </c>
      <c r="L85" s="36">
        <f t="shared" si="9"/>
        <v>275448</v>
      </c>
      <c r="M85" s="36">
        <f t="shared" si="10"/>
        <v>275448</v>
      </c>
    </row>
    <row r="86" spans="1:13" ht="15" customHeight="1" x14ac:dyDescent="0.3">
      <c r="A86" s="284" t="s">
        <v>304</v>
      </c>
      <c r="B86" s="285"/>
      <c r="C86" s="216">
        <v>100</v>
      </c>
      <c r="D86" s="168">
        <v>100</v>
      </c>
      <c r="E86" s="208">
        <v>31087</v>
      </c>
      <c r="F86" s="170"/>
      <c r="G86" s="208">
        <v>31087</v>
      </c>
      <c r="H86" s="170"/>
      <c r="I86" s="208">
        <v>31087</v>
      </c>
      <c r="J86" s="170"/>
      <c r="K86" s="35">
        <f t="shared" si="8"/>
        <v>0</v>
      </c>
      <c r="L86" s="36">
        <f t="shared" si="9"/>
        <v>9326100</v>
      </c>
      <c r="M86" s="36">
        <f t="shared" si="10"/>
        <v>9326100</v>
      </c>
    </row>
    <row r="87" spans="1:13" ht="15" customHeight="1" x14ac:dyDescent="0.3">
      <c r="A87" s="284" t="s">
        <v>297</v>
      </c>
      <c r="B87" s="285"/>
      <c r="C87" s="216">
        <v>874</v>
      </c>
      <c r="D87" s="168">
        <v>125</v>
      </c>
      <c r="E87" s="208">
        <v>179</v>
      </c>
      <c r="F87" s="170"/>
      <c r="G87" s="208"/>
      <c r="H87" s="214"/>
      <c r="I87" s="208"/>
      <c r="J87" s="214"/>
      <c r="K87" s="35">
        <f t="shared" si="8"/>
        <v>134071</v>
      </c>
      <c r="L87" s="36">
        <f t="shared" si="9"/>
        <v>22375</v>
      </c>
      <c r="M87" s="36">
        <f t="shared" si="10"/>
        <v>156446</v>
      </c>
    </row>
    <row r="88" spans="1:13" ht="15" customHeight="1" x14ac:dyDescent="0.3">
      <c r="A88" s="284" t="s">
        <v>298</v>
      </c>
      <c r="B88" s="285"/>
      <c r="C88" s="216">
        <v>875</v>
      </c>
      <c r="D88" s="168">
        <v>75</v>
      </c>
      <c r="E88" s="208">
        <v>163</v>
      </c>
      <c r="F88" s="170"/>
      <c r="G88" s="208"/>
      <c r="H88" s="214"/>
      <c r="I88" s="205"/>
      <c r="J88" s="214"/>
      <c r="K88" s="35">
        <f t="shared" si="8"/>
        <v>130400</v>
      </c>
      <c r="L88" s="36">
        <f t="shared" si="9"/>
        <v>12225</v>
      </c>
      <c r="M88" s="36">
        <f t="shared" si="10"/>
        <v>142625</v>
      </c>
    </row>
    <row r="89" spans="1:13" ht="15" customHeight="1" x14ac:dyDescent="0.3">
      <c r="A89" s="284" t="s">
        <v>345</v>
      </c>
      <c r="B89" s="285"/>
      <c r="C89" s="216">
        <v>668</v>
      </c>
      <c r="D89" s="168">
        <v>0</v>
      </c>
      <c r="E89" s="208">
        <v>0</v>
      </c>
      <c r="F89" s="170"/>
      <c r="G89" s="208"/>
      <c r="H89" s="214"/>
      <c r="I89" s="205"/>
      <c r="J89" s="214"/>
      <c r="K89" s="35">
        <f t="shared" si="8"/>
        <v>0</v>
      </c>
      <c r="L89" s="36">
        <f t="shared" si="9"/>
        <v>0</v>
      </c>
      <c r="M89" s="36">
        <f t="shared" si="10"/>
        <v>0</v>
      </c>
    </row>
    <row r="90" spans="1:13" ht="15" customHeight="1" x14ac:dyDescent="0.3">
      <c r="A90" s="284" t="s">
        <v>346</v>
      </c>
      <c r="B90" s="285"/>
      <c r="C90" s="216">
        <v>775</v>
      </c>
      <c r="D90" s="168">
        <v>775</v>
      </c>
      <c r="E90" s="208">
        <v>0</v>
      </c>
      <c r="F90" s="170"/>
      <c r="G90" s="205"/>
      <c r="H90" s="214"/>
      <c r="I90" s="205"/>
      <c r="J90" s="214"/>
      <c r="K90" s="35">
        <f t="shared" si="8"/>
        <v>0</v>
      </c>
      <c r="L90" s="36">
        <f t="shared" si="9"/>
        <v>0</v>
      </c>
      <c r="M90" s="36">
        <f t="shared" si="10"/>
        <v>0</v>
      </c>
    </row>
    <row r="91" spans="1:13" ht="15" customHeight="1" x14ac:dyDescent="0.3">
      <c r="A91" s="284" t="s">
        <v>351</v>
      </c>
      <c r="B91" s="285"/>
      <c r="C91" s="216">
        <v>350</v>
      </c>
      <c r="D91" s="168">
        <v>350</v>
      </c>
      <c r="E91" s="208">
        <v>0</v>
      </c>
      <c r="F91" s="170"/>
      <c r="G91" s="205"/>
      <c r="H91" s="214"/>
      <c r="I91" s="205"/>
      <c r="J91" s="214"/>
      <c r="K91" s="35">
        <f t="shared" si="8"/>
        <v>0</v>
      </c>
      <c r="L91" s="36">
        <f t="shared" si="9"/>
        <v>0</v>
      </c>
      <c r="M91" s="36">
        <f t="shared" si="10"/>
        <v>0</v>
      </c>
    </row>
    <row r="92" spans="1:13" ht="15" customHeight="1" x14ac:dyDescent="0.3">
      <c r="A92" s="286" t="s">
        <v>352</v>
      </c>
      <c r="B92" s="287"/>
      <c r="C92" s="219">
        <v>250</v>
      </c>
      <c r="D92" s="201">
        <v>250</v>
      </c>
      <c r="E92" s="263">
        <f>E57</f>
        <v>0</v>
      </c>
      <c r="F92" s="170">
        <v>0</v>
      </c>
      <c r="G92" s="215">
        <v>0</v>
      </c>
      <c r="H92" s="214">
        <v>0</v>
      </c>
      <c r="I92" s="215">
        <v>0</v>
      </c>
      <c r="J92" s="214">
        <v>0</v>
      </c>
      <c r="K92" s="35">
        <f t="shared" si="8"/>
        <v>0</v>
      </c>
      <c r="L92" s="36">
        <f t="shared" si="9"/>
        <v>0</v>
      </c>
      <c r="M92" s="36">
        <f t="shared" si="10"/>
        <v>0</v>
      </c>
    </row>
    <row r="93" spans="1:13" ht="15.75" customHeight="1" x14ac:dyDescent="0.3">
      <c r="B93" s="76" t="s">
        <v>109</v>
      </c>
      <c r="C93" s="217"/>
      <c r="D93" s="218"/>
      <c r="E93" s="74">
        <f t="shared" ref="E93:M93" si="11">SUM(E78:E92)</f>
        <v>31429</v>
      </c>
      <c r="F93" s="77">
        <f t="shared" si="11"/>
        <v>0</v>
      </c>
      <c r="G93" s="264">
        <f t="shared" si="11"/>
        <v>31730</v>
      </c>
      <c r="H93" s="265">
        <f t="shared" si="11"/>
        <v>740</v>
      </c>
      <c r="I93" s="264">
        <f t="shared" si="11"/>
        <v>31730</v>
      </c>
      <c r="J93" s="265">
        <f t="shared" si="11"/>
        <v>791</v>
      </c>
      <c r="K93" s="87">
        <f t="shared" si="11"/>
        <v>2747780</v>
      </c>
      <c r="L93" s="37">
        <f t="shared" si="11"/>
        <v>11068239</v>
      </c>
      <c r="M93" s="37">
        <f t="shared" si="11"/>
        <v>13816019</v>
      </c>
    </row>
    <row r="94" spans="1:13" ht="15" customHeight="1" x14ac:dyDescent="0.3">
      <c r="B94" s="76"/>
      <c r="C94" s="39"/>
      <c r="D94" s="68"/>
      <c r="E94" s="85"/>
      <c r="F94" s="85"/>
      <c r="G94" s="86"/>
      <c r="H94" s="85"/>
      <c r="I94" s="86"/>
      <c r="J94" s="85"/>
    </row>
    <row r="95" spans="1:13" ht="15" customHeight="1" x14ac:dyDescent="0.3">
      <c r="B95" s="76"/>
      <c r="C95" s="39"/>
      <c r="D95" s="68"/>
      <c r="E95" s="85"/>
      <c r="F95" s="85"/>
      <c r="G95" s="86"/>
      <c r="H95" s="85"/>
      <c r="I95" s="86"/>
      <c r="J95" s="85"/>
      <c r="K95" s="79" t="s">
        <v>325</v>
      </c>
      <c r="L95" s="230">
        <f>L86*0.25</f>
        <v>2331525</v>
      </c>
    </row>
    <row r="96" spans="1:13" ht="15" customHeight="1" x14ac:dyDescent="0.3">
      <c r="B96" s="76"/>
      <c r="C96" s="39"/>
      <c r="D96" s="68"/>
      <c r="E96" s="85"/>
      <c r="F96" s="85"/>
      <c r="G96" s="86"/>
      <c r="H96" s="85"/>
      <c r="I96" s="86"/>
      <c r="J96" s="85"/>
      <c r="K96" s="79" t="s">
        <v>326</v>
      </c>
      <c r="L96" s="194">
        <f>L93-L95</f>
        <v>8736714</v>
      </c>
    </row>
    <row r="97" spans="1:14" x14ac:dyDescent="0.3">
      <c r="A97" s="92" t="s">
        <v>116</v>
      </c>
      <c r="B97" s="93"/>
      <c r="C97" s="91"/>
      <c r="D97" s="92"/>
      <c r="E97" s="94"/>
      <c r="F97" s="71"/>
      <c r="G97" s="94"/>
      <c r="H97" s="43"/>
    </row>
    <row r="98" spans="1:14" x14ac:dyDescent="0.3">
      <c r="A98" s="95" t="s">
        <v>117</v>
      </c>
      <c r="B98" s="95"/>
      <c r="C98" s="96"/>
      <c r="D98" s="95"/>
      <c r="E98" s="95"/>
      <c r="F98" s="95"/>
      <c r="G98" s="95"/>
      <c r="I98" s="10"/>
      <c r="J98" s="78" t="s">
        <v>114</v>
      </c>
      <c r="K98" s="88">
        <f>(C78-D78)*(G78+I78)+(C79-D79)*(G79+I79)+(C80-D80)*(G80+I80)+(C81-D81)*(G81+I81)+(C82-D82)*(G82+I82)+(C87-D87)*E87+(C88-D88)*E88+(C89-D89)*E89</f>
        <v>2164039</v>
      </c>
      <c r="L98" s="42">
        <f>D78*(G78+I78)+D79*(G79+I79)+D80*(G80+I80)+D81*(G81+I81)+D82*(G82+I82)+D83*(G83+I83)+D84*(G84+I84)+D85*(G85+I85)+D86*(G86+I86)+D87*E87+D88*E88+D92*(G92+I92)</f>
        <v>6740600</v>
      </c>
      <c r="M98" s="80">
        <f>SUM(K98:L98)</f>
        <v>8904639</v>
      </c>
    </row>
    <row r="99" spans="1:14" x14ac:dyDescent="0.3">
      <c r="A99" s="97" t="s">
        <v>118</v>
      </c>
      <c r="B99" s="97"/>
      <c r="C99" s="98"/>
      <c r="D99" s="97"/>
      <c r="E99" s="97"/>
      <c r="F99" s="97"/>
      <c r="G99" s="97"/>
      <c r="J99" s="79" t="s">
        <v>115</v>
      </c>
      <c r="K99" s="89">
        <f>(C78-D78)*(H78+J78)+(C79-D79)*(H79+J79)+(C80-D80)*(H80+J80)+(C81-D81)*(H81+J81)+(C82-D82)*(H82+J82)+(C87-D87)*F87+(C88-D88)*F88+(C89-D89)*F89</f>
        <v>583741</v>
      </c>
      <c r="L99" s="84">
        <f>D78*(H78+J78)+D79*(H79+J79)+D80*(H80+J80)+D81*(H81+J81)+D82*(H82+J82)+D83*(H83+J83)+D84*(H84+J84)+D85*(H85+J85)+D86*(H86+J86)+D87*F87+D88*F88+D90*F90+D91*F91+D92*(F92)</f>
        <v>1218939</v>
      </c>
      <c r="M99" s="80">
        <f>SUM(K99:L99)</f>
        <v>1802680</v>
      </c>
    </row>
    <row r="101" spans="1:14" x14ac:dyDescent="0.3">
      <c r="A101" s="4" t="s">
        <v>125</v>
      </c>
      <c r="B101" s="6"/>
      <c r="C101" s="61" t="s">
        <v>85</v>
      </c>
      <c r="D101" s="99" t="s">
        <v>85</v>
      </c>
      <c r="E101" s="288" t="s">
        <v>111</v>
      </c>
      <c r="F101" s="289"/>
      <c r="G101" s="288" t="s">
        <v>71</v>
      </c>
      <c r="H101" s="289"/>
      <c r="I101" s="290" t="s">
        <v>70</v>
      </c>
      <c r="J101" s="291"/>
    </row>
    <row r="102" spans="1:14" s="34" customFormat="1" ht="45" customHeight="1" x14ac:dyDescent="0.2">
      <c r="A102" s="292" t="s">
        <v>74</v>
      </c>
      <c r="B102" s="293"/>
      <c r="C102" s="31" t="s">
        <v>126</v>
      </c>
      <c r="D102" s="32" t="s">
        <v>108</v>
      </c>
      <c r="E102" s="72" t="s">
        <v>107</v>
      </c>
      <c r="F102" s="73" t="s">
        <v>110</v>
      </c>
      <c r="G102" s="72" t="s">
        <v>107</v>
      </c>
      <c r="H102" s="73" t="s">
        <v>110</v>
      </c>
      <c r="I102" s="72" t="s">
        <v>107</v>
      </c>
      <c r="J102" s="73" t="s">
        <v>110</v>
      </c>
      <c r="K102" s="33" t="s">
        <v>73</v>
      </c>
      <c r="L102" s="220" t="s">
        <v>327</v>
      </c>
      <c r="M102" s="220" t="s">
        <v>113</v>
      </c>
    </row>
    <row r="103" spans="1:14" ht="15" customHeight="1" x14ac:dyDescent="0.3">
      <c r="A103" s="284" t="s">
        <v>297</v>
      </c>
      <c r="B103" s="285"/>
      <c r="C103" s="216">
        <v>2003</v>
      </c>
      <c r="D103" s="168">
        <v>200</v>
      </c>
      <c r="E103" s="212"/>
      <c r="F103" s="213"/>
      <c r="G103" s="212">
        <v>80</v>
      </c>
      <c r="H103" s="169">
        <v>31</v>
      </c>
      <c r="I103" s="212">
        <v>80</v>
      </c>
      <c r="J103" s="169">
        <v>33</v>
      </c>
      <c r="K103" s="35">
        <f>(C103-D103)*(E103+F103+G103+H103+I103+J103)</f>
        <v>403872</v>
      </c>
      <c r="L103" s="36">
        <f>(E103+F103+G103+H103+I103+J103)*D103</f>
        <v>44800</v>
      </c>
      <c r="M103" s="36">
        <f>SUM(K103:L103)</f>
        <v>448672</v>
      </c>
      <c r="N103" s="19"/>
    </row>
    <row r="104" spans="1:14" ht="15" customHeight="1" x14ac:dyDescent="0.3">
      <c r="A104" s="284" t="s">
        <v>298</v>
      </c>
      <c r="B104" s="285"/>
      <c r="C104" s="216">
        <v>2168</v>
      </c>
      <c r="D104" s="168">
        <v>100</v>
      </c>
      <c r="E104" s="208"/>
      <c r="F104" s="214"/>
      <c r="G104" s="208">
        <v>111</v>
      </c>
      <c r="H104" s="170">
        <v>45</v>
      </c>
      <c r="I104" s="208">
        <v>111</v>
      </c>
      <c r="J104" s="170">
        <v>44</v>
      </c>
      <c r="K104" s="35">
        <f t="shared" ref="K104:K117" si="12">(C104-D104)*(E104+F104+G104+H104+I104+J104)</f>
        <v>643148</v>
      </c>
      <c r="L104" s="36">
        <f t="shared" ref="L104:L117" si="13">(E104+F104+G104+H104+I104+J104)*D104</f>
        <v>31100</v>
      </c>
      <c r="M104" s="36">
        <f t="shared" ref="M104:M117" si="14">SUM(K104:L104)</f>
        <v>674248</v>
      </c>
      <c r="N104" s="19"/>
    </row>
    <row r="105" spans="1:14" ht="15" customHeight="1" x14ac:dyDescent="0.3">
      <c r="A105" s="284" t="s">
        <v>299</v>
      </c>
      <c r="B105" s="285"/>
      <c r="C105" s="216">
        <v>1911</v>
      </c>
      <c r="D105" s="168">
        <v>350</v>
      </c>
      <c r="E105" s="208"/>
      <c r="F105" s="214"/>
      <c r="G105" s="208">
        <v>216</v>
      </c>
      <c r="H105" s="170">
        <v>145</v>
      </c>
      <c r="I105" s="208">
        <v>216</v>
      </c>
      <c r="J105" s="170">
        <v>140</v>
      </c>
      <c r="K105" s="35">
        <f t="shared" si="12"/>
        <v>1119237</v>
      </c>
      <c r="L105" s="36">
        <f t="shared" si="13"/>
        <v>250950</v>
      </c>
      <c r="M105" s="36">
        <f t="shared" si="14"/>
        <v>1370187</v>
      </c>
      <c r="N105" s="19"/>
    </row>
    <row r="106" spans="1:14" ht="15" customHeight="1" x14ac:dyDescent="0.3">
      <c r="A106" s="284" t="s">
        <v>300</v>
      </c>
      <c r="B106" s="285"/>
      <c r="C106" s="216">
        <v>1692</v>
      </c>
      <c r="D106" s="168">
        <v>600</v>
      </c>
      <c r="E106" s="208"/>
      <c r="F106" s="214"/>
      <c r="G106" s="208">
        <v>236</v>
      </c>
      <c r="H106" s="170">
        <v>287</v>
      </c>
      <c r="I106" s="208">
        <v>236</v>
      </c>
      <c r="J106" s="170">
        <v>289</v>
      </c>
      <c r="K106" s="35">
        <f t="shared" si="12"/>
        <v>1144416</v>
      </c>
      <c r="L106" s="36">
        <f t="shared" si="13"/>
        <v>628800</v>
      </c>
      <c r="M106" s="36">
        <f t="shared" si="14"/>
        <v>1773216</v>
      </c>
      <c r="N106" s="19"/>
    </row>
    <row r="107" spans="1:14" ht="15" customHeight="1" x14ac:dyDescent="0.3">
      <c r="A107" s="284" t="s">
        <v>301</v>
      </c>
      <c r="B107" s="285"/>
      <c r="C107" s="216">
        <v>1906</v>
      </c>
      <c r="D107" s="168">
        <v>1375</v>
      </c>
      <c r="E107" s="208"/>
      <c r="F107" s="214"/>
      <c r="G107" s="208">
        <v>0</v>
      </c>
      <c r="H107" s="170">
        <v>101</v>
      </c>
      <c r="I107" s="208">
        <v>0</v>
      </c>
      <c r="J107" s="170">
        <v>103</v>
      </c>
      <c r="K107" s="35">
        <f t="shared" si="12"/>
        <v>108324</v>
      </c>
      <c r="L107" s="36">
        <f t="shared" si="13"/>
        <v>280500</v>
      </c>
      <c r="M107" s="36">
        <f t="shared" si="14"/>
        <v>388824</v>
      </c>
      <c r="N107" s="19"/>
    </row>
    <row r="108" spans="1:14" ht="15" customHeight="1" x14ac:dyDescent="0.3">
      <c r="A108" s="284" t="s">
        <v>302</v>
      </c>
      <c r="B108" s="285"/>
      <c r="C108" s="216">
        <v>1549</v>
      </c>
      <c r="D108" s="168">
        <v>1549</v>
      </c>
      <c r="E108" s="208"/>
      <c r="F108" s="214"/>
      <c r="G108" s="208">
        <v>0</v>
      </c>
      <c r="H108" s="170">
        <v>92</v>
      </c>
      <c r="I108" s="208">
        <v>0</v>
      </c>
      <c r="J108" s="170">
        <v>98</v>
      </c>
      <c r="K108" s="35">
        <f t="shared" si="12"/>
        <v>0</v>
      </c>
      <c r="L108" s="36">
        <f t="shared" si="13"/>
        <v>294310</v>
      </c>
      <c r="M108" s="36">
        <f t="shared" si="14"/>
        <v>294310</v>
      </c>
      <c r="N108" s="19"/>
    </row>
    <row r="109" spans="1:14" ht="15" customHeight="1" x14ac:dyDescent="0.3">
      <c r="A109" s="284" t="s">
        <v>303</v>
      </c>
      <c r="B109" s="285"/>
      <c r="C109" s="216">
        <v>999</v>
      </c>
      <c r="D109" s="168">
        <v>999</v>
      </c>
      <c r="E109" s="208"/>
      <c r="F109" s="214"/>
      <c r="G109" s="208">
        <v>0</v>
      </c>
      <c r="H109" s="170">
        <v>148</v>
      </c>
      <c r="I109" s="208">
        <v>0</v>
      </c>
      <c r="J109" s="170">
        <v>171</v>
      </c>
      <c r="K109" s="35">
        <f t="shared" si="12"/>
        <v>0</v>
      </c>
      <c r="L109" s="36">
        <f t="shared" si="13"/>
        <v>318681</v>
      </c>
      <c r="M109" s="36">
        <f t="shared" si="14"/>
        <v>318681</v>
      </c>
      <c r="N109" s="19"/>
    </row>
    <row r="110" spans="1:14" ht="15" customHeight="1" x14ac:dyDescent="0.3">
      <c r="A110" s="284" t="s">
        <v>305</v>
      </c>
      <c r="B110" s="285"/>
      <c r="C110" s="216">
        <v>499</v>
      </c>
      <c r="D110" s="168">
        <v>499</v>
      </c>
      <c r="E110" s="208"/>
      <c r="F110" s="214"/>
      <c r="G110" s="208">
        <v>0</v>
      </c>
      <c r="H110" s="170">
        <v>427</v>
      </c>
      <c r="I110" s="208">
        <v>0</v>
      </c>
      <c r="J110" s="170">
        <v>452</v>
      </c>
      <c r="K110" s="35">
        <f t="shared" si="12"/>
        <v>0</v>
      </c>
      <c r="L110" s="36">
        <f t="shared" si="13"/>
        <v>438621</v>
      </c>
      <c r="M110" s="36">
        <f t="shared" si="14"/>
        <v>438621</v>
      </c>
    </row>
    <row r="111" spans="1:14" ht="15" customHeight="1" x14ac:dyDescent="0.3">
      <c r="A111" s="284" t="s">
        <v>304</v>
      </c>
      <c r="B111" s="285"/>
      <c r="C111" s="216">
        <v>100</v>
      </c>
      <c r="D111" s="168">
        <v>100</v>
      </c>
      <c r="E111" s="208">
        <v>31087</v>
      </c>
      <c r="F111" s="170"/>
      <c r="G111" s="208">
        <v>31087</v>
      </c>
      <c r="H111" s="170"/>
      <c r="I111" s="208">
        <v>31087</v>
      </c>
      <c r="J111" s="170"/>
      <c r="K111" s="35">
        <f t="shared" si="12"/>
        <v>0</v>
      </c>
      <c r="L111" s="36">
        <f t="shared" si="13"/>
        <v>9326100</v>
      </c>
      <c r="M111" s="36">
        <f t="shared" si="14"/>
        <v>9326100</v>
      </c>
    </row>
    <row r="112" spans="1:14" ht="15" customHeight="1" x14ac:dyDescent="0.3">
      <c r="A112" s="284" t="s">
        <v>297</v>
      </c>
      <c r="B112" s="285"/>
      <c r="C112" s="216">
        <v>889</v>
      </c>
      <c r="D112" s="168">
        <v>125</v>
      </c>
      <c r="E112" s="208">
        <v>179</v>
      </c>
      <c r="F112" s="170"/>
      <c r="G112" s="205"/>
      <c r="H112" s="214"/>
      <c r="I112" s="208"/>
      <c r="J112" s="214"/>
      <c r="K112" s="35">
        <f t="shared" si="12"/>
        <v>136756</v>
      </c>
      <c r="L112" s="36">
        <f t="shared" si="13"/>
        <v>22375</v>
      </c>
      <c r="M112" s="36">
        <f t="shared" si="14"/>
        <v>159131</v>
      </c>
    </row>
    <row r="113" spans="1:14" ht="15" customHeight="1" x14ac:dyDescent="0.3">
      <c r="A113" s="284" t="s">
        <v>298</v>
      </c>
      <c r="B113" s="285"/>
      <c r="C113" s="216">
        <v>891</v>
      </c>
      <c r="D113" s="168">
        <v>75</v>
      </c>
      <c r="E113" s="208">
        <v>163</v>
      </c>
      <c r="F113" s="170"/>
      <c r="G113" s="205"/>
      <c r="H113" s="214"/>
      <c r="I113" s="205"/>
      <c r="J113" s="214"/>
      <c r="K113" s="35">
        <f t="shared" si="12"/>
        <v>133008</v>
      </c>
      <c r="L113" s="36">
        <f t="shared" si="13"/>
        <v>12225</v>
      </c>
      <c r="M113" s="36">
        <f t="shared" si="14"/>
        <v>145233</v>
      </c>
    </row>
    <row r="114" spans="1:14" ht="15" customHeight="1" x14ac:dyDescent="0.3">
      <c r="A114" s="284" t="s">
        <v>345</v>
      </c>
      <c r="B114" s="285"/>
      <c r="C114" s="216">
        <v>681</v>
      </c>
      <c r="D114" s="168">
        <v>0</v>
      </c>
      <c r="E114" s="208">
        <v>0</v>
      </c>
      <c r="F114" s="170"/>
      <c r="G114" s="205"/>
      <c r="H114" s="214"/>
      <c r="I114" s="205"/>
      <c r="J114" s="214"/>
      <c r="K114" s="35">
        <f t="shared" si="12"/>
        <v>0</v>
      </c>
      <c r="L114" s="36">
        <f t="shared" si="13"/>
        <v>0</v>
      </c>
      <c r="M114" s="36">
        <f t="shared" si="14"/>
        <v>0</v>
      </c>
    </row>
    <row r="115" spans="1:14" ht="15" customHeight="1" x14ac:dyDescent="0.3">
      <c r="A115" s="284" t="s">
        <v>346</v>
      </c>
      <c r="B115" s="285"/>
      <c r="C115" s="216">
        <v>775</v>
      </c>
      <c r="D115" s="168">
        <v>775</v>
      </c>
      <c r="E115" s="208">
        <v>0</v>
      </c>
      <c r="F115" s="170"/>
      <c r="G115" s="205"/>
      <c r="H115" s="214"/>
      <c r="I115" s="205"/>
      <c r="J115" s="214"/>
      <c r="K115" s="35">
        <f t="shared" si="12"/>
        <v>0</v>
      </c>
      <c r="L115" s="36">
        <f t="shared" si="13"/>
        <v>0</v>
      </c>
      <c r="M115" s="36">
        <f t="shared" si="14"/>
        <v>0</v>
      </c>
    </row>
    <row r="116" spans="1:14" ht="15" customHeight="1" x14ac:dyDescent="0.3">
      <c r="A116" s="284" t="s">
        <v>351</v>
      </c>
      <c r="B116" s="285"/>
      <c r="C116" s="216">
        <v>350</v>
      </c>
      <c r="D116" s="168">
        <v>350</v>
      </c>
      <c r="E116" s="208">
        <v>0</v>
      </c>
      <c r="F116" s="170"/>
      <c r="G116" s="205"/>
      <c r="H116" s="214"/>
      <c r="I116" s="205"/>
      <c r="J116" s="214"/>
      <c r="K116" s="35">
        <f t="shared" si="12"/>
        <v>0</v>
      </c>
      <c r="L116" s="36">
        <f t="shared" si="13"/>
        <v>0</v>
      </c>
      <c r="M116" s="36">
        <f t="shared" si="14"/>
        <v>0</v>
      </c>
    </row>
    <row r="117" spans="1:14" ht="15" customHeight="1" x14ac:dyDescent="0.3">
      <c r="A117" s="286" t="s">
        <v>352</v>
      </c>
      <c r="B117" s="287"/>
      <c r="C117" s="219">
        <v>250</v>
      </c>
      <c r="D117" s="201">
        <v>250</v>
      </c>
      <c r="E117" s="263">
        <f>E82</f>
        <v>0</v>
      </c>
      <c r="F117" s="170">
        <v>0</v>
      </c>
      <c r="G117" s="215">
        <v>0</v>
      </c>
      <c r="H117" s="214">
        <v>0</v>
      </c>
      <c r="I117" s="215">
        <v>0</v>
      </c>
      <c r="J117" s="214">
        <v>0</v>
      </c>
      <c r="K117" s="35">
        <f t="shared" si="12"/>
        <v>0</v>
      </c>
      <c r="L117" s="36">
        <f t="shared" si="13"/>
        <v>0</v>
      </c>
      <c r="M117" s="36">
        <f t="shared" si="14"/>
        <v>0</v>
      </c>
    </row>
    <row r="118" spans="1:14" ht="15" customHeight="1" x14ac:dyDescent="0.3">
      <c r="B118" s="76" t="s">
        <v>109</v>
      </c>
      <c r="C118" s="217"/>
      <c r="D118" s="218"/>
      <c r="E118" s="74">
        <f t="shared" ref="E118:M118" si="15">SUM(E103:E117)</f>
        <v>31429</v>
      </c>
      <c r="F118" s="77">
        <f t="shared" si="15"/>
        <v>0</v>
      </c>
      <c r="G118" s="264">
        <f t="shared" si="15"/>
        <v>31730</v>
      </c>
      <c r="H118" s="77">
        <f t="shared" si="15"/>
        <v>1276</v>
      </c>
      <c r="I118" s="264">
        <f t="shared" si="15"/>
        <v>31730</v>
      </c>
      <c r="J118" s="265">
        <f t="shared" si="15"/>
        <v>1330</v>
      </c>
      <c r="K118" s="87">
        <f t="shared" si="15"/>
        <v>3688761</v>
      </c>
      <c r="L118" s="37">
        <f t="shared" si="15"/>
        <v>11648462</v>
      </c>
      <c r="M118" s="37">
        <f t="shared" si="15"/>
        <v>15337223</v>
      </c>
    </row>
    <row r="119" spans="1:14" ht="15" customHeight="1" x14ac:dyDescent="0.3">
      <c r="B119" s="76"/>
      <c r="C119" s="39"/>
      <c r="D119" s="68"/>
      <c r="E119" s="85"/>
      <c r="F119" s="85"/>
      <c r="G119" s="86"/>
      <c r="H119" s="85"/>
      <c r="I119" s="86"/>
      <c r="J119" s="85"/>
    </row>
    <row r="120" spans="1:14" ht="15.75" customHeight="1" x14ac:dyDescent="0.3">
      <c r="B120" s="76"/>
      <c r="C120" s="39"/>
      <c r="D120" s="68"/>
      <c r="E120" s="85"/>
      <c r="F120" s="85"/>
      <c r="G120" s="86"/>
      <c r="H120" s="85"/>
      <c r="I120" s="86"/>
      <c r="J120" s="85"/>
      <c r="K120" s="79" t="s">
        <v>325</v>
      </c>
      <c r="L120" s="230">
        <f>L111*0.25</f>
        <v>2331525</v>
      </c>
    </row>
    <row r="121" spans="1:14" ht="15" customHeight="1" x14ac:dyDescent="0.3">
      <c r="B121" s="76"/>
      <c r="C121" s="39"/>
      <c r="D121" s="68"/>
      <c r="E121" s="85"/>
      <c r="F121" s="85"/>
      <c r="G121" s="86"/>
      <c r="H121" s="85"/>
      <c r="I121" s="86"/>
      <c r="J121" s="85"/>
      <c r="K121" s="79" t="s">
        <v>326</v>
      </c>
      <c r="L121" s="194">
        <f>L118-L120</f>
        <v>9316937</v>
      </c>
    </row>
    <row r="122" spans="1:14" x14ac:dyDescent="0.3">
      <c r="A122" s="92" t="s">
        <v>116</v>
      </c>
      <c r="B122" s="93"/>
      <c r="C122" s="91"/>
      <c r="D122" s="92"/>
      <c r="E122" s="94"/>
      <c r="F122" s="71"/>
      <c r="G122" s="94"/>
      <c r="H122" s="43"/>
    </row>
    <row r="123" spans="1:14" x14ac:dyDescent="0.3">
      <c r="A123" s="95" t="s">
        <v>117</v>
      </c>
      <c r="B123" s="95"/>
      <c r="C123" s="96"/>
      <c r="D123" s="95"/>
      <c r="E123" s="95"/>
      <c r="F123" s="95"/>
      <c r="G123" s="95"/>
      <c r="I123" s="10"/>
      <c r="J123" s="78" t="s">
        <v>114</v>
      </c>
      <c r="K123" s="88">
        <f>(C103-D103)*(G103+I103)+(C104-D104)*(G104+I104)+(C105-D105)*(G105+I105)+(C106-D106)*(G106+I106)+(C107-D107)*(G107+I107)+(C112-D112)*E112+(C113-D113)*E113+(C114-D114)*E114</f>
        <v>2207116</v>
      </c>
      <c r="L123" s="42">
        <f>D103*(G103+I103)+D104*(G104+I104)+D105*(G105+I105)+D106*(G106+I106)+D107*(G107+I107)+D108*(G108+I108)+D109*(G109+I109)+D110*(G110+I110)+D111*(G111+I111)+D112*E112+D113*E113+D117*(G117+I117)</f>
        <v>6740600</v>
      </c>
      <c r="M123" s="80">
        <f>SUM(K123:L123)</f>
        <v>8947716</v>
      </c>
    </row>
    <row r="124" spans="1:14" x14ac:dyDescent="0.3">
      <c r="A124" s="97" t="s">
        <v>118</v>
      </c>
      <c r="B124" s="97"/>
      <c r="C124" s="98"/>
      <c r="D124" s="97"/>
      <c r="E124" s="97"/>
      <c r="F124" s="97"/>
      <c r="G124" s="97"/>
      <c r="J124" s="79" t="s">
        <v>115</v>
      </c>
      <c r="K124" s="89">
        <f>(C103-D103)*(H103+J103)+(C104-D104)*(H104+J104)+(C105-D105)*(H105+J105)+(C106-D106)*(H106+J106)+(C107-D107)*(H107+J107)+(C112-D112)*F112+(C113-D113)*F113+(C114-D114)*F114</f>
        <v>1481645</v>
      </c>
      <c r="L124" s="84">
        <f>D103*(H103+J103)+D104*(H104+J104)+D105*(H105+J105)+D106*(H106+J106)+D107*(H107+J107)+D108*(H108+J108)+D109*(H109+J109)+D110*(H110+J110)+D111*(H111+J111)+D112*F112+D113*F113+D115*F115+D116*F116+D117*(F117)</f>
        <v>1799162</v>
      </c>
      <c r="M124" s="80">
        <f>SUM(K124:L124)</f>
        <v>3280807</v>
      </c>
    </row>
    <row r="126" spans="1:14" x14ac:dyDescent="0.3">
      <c r="A126" s="4" t="s">
        <v>127</v>
      </c>
      <c r="B126" s="6"/>
      <c r="C126" s="61" t="s">
        <v>85</v>
      </c>
      <c r="D126" s="99" t="s">
        <v>85</v>
      </c>
      <c r="E126" s="288" t="s">
        <v>111</v>
      </c>
      <c r="F126" s="289"/>
      <c r="G126" s="288" t="s">
        <v>71</v>
      </c>
      <c r="H126" s="289"/>
      <c r="I126" s="290" t="s">
        <v>70</v>
      </c>
      <c r="J126" s="291"/>
    </row>
    <row r="127" spans="1:14" s="34" customFormat="1" ht="45" customHeight="1" x14ac:dyDescent="0.2">
      <c r="A127" s="292" t="s">
        <v>74</v>
      </c>
      <c r="B127" s="293"/>
      <c r="C127" s="31" t="s">
        <v>353</v>
      </c>
      <c r="D127" s="32" t="s">
        <v>108</v>
      </c>
      <c r="E127" s="72" t="s">
        <v>107</v>
      </c>
      <c r="F127" s="73" t="s">
        <v>110</v>
      </c>
      <c r="G127" s="72" t="s">
        <v>107</v>
      </c>
      <c r="H127" s="73" t="s">
        <v>110</v>
      </c>
      <c r="I127" s="72" t="s">
        <v>107</v>
      </c>
      <c r="J127" s="73" t="s">
        <v>110</v>
      </c>
      <c r="K127" s="33" t="s">
        <v>73</v>
      </c>
      <c r="L127" s="220" t="s">
        <v>327</v>
      </c>
      <c r="M127" s="220" t="s">
        <v>113</v>
      </c>
    </row>
    <row r="128" spans="1:14" ht="15" customHeight="1" x14ac:dyDescent="0.3">
      <c r="A128" s="284" t="s">
        <v>297</v>
      </c>
      <c r="B128" s="285"/>
      <c r="C128" s="216">
        <v>2039</v>
      </c>
      <c r="D128" s="168">
        <v>200</v>
      </c>
      <c r="E128" s="212"/>
      <c r="F128" s="213"/>
      <c r="G128" s="212">
        <v>80</v>
      </c>
      <c r="H128" s="169">
        <v>32</v>
      </c>
      <c r="I128" s="212">
        <v>80</v>
      </c>
      <c r="J128" s="169">
        <v>35</v>
      </c>
      <c r="K128" s="35">
        <f t="shared" ref="K128:K142" si="16">(C128-D128)*(E128+F128+G128+H128+I128+J128)</f>
        <v>417453</v>
      </c>
      <c r="L128" s="36">
        <f>(E128+F128+G128+H128+I128+J128)*D128</f>
        <v>45400</v>
      </c>
      <c r="M128" s="36">
        <f>SUM(K128:L128)</f>
        <v>462853</v>
      </c>
      <c r="N128" s="19"/>
    </row>
    <row r="129" spans="1:13" ht="15" customHeight="1" x14ac:dyDescent="0.3">
      <c r="A129" s="284" t="s">
        <v>298</v>
      </c>
      <c r="B129" s="285"/>
      <c r="C129" s="216">
        <v>2210</v>
      </c>
      <c r="D129" s="168">
        <v>100</v>
      </c>
      <c r="E129" s="208"/>
      <c r="F129" s="214"/>
      <c r="G129" s="208">
        <v>111</v>
      </c>
      <c r="H129" s="170">
        <v>47</v>
      </c>
      <c r="I129" s="208">
        <v>111</v>
      </c>
      <c r="J129" s="170">
        <v>46</v>
      </c>
      <c r="K129" s="35">
        <f t="shared" si="16"/>
        <v>664650</v>
      </c>
      <c r="L129" s="36">
        <f t="shared" ref="L129:L142" si="17">(E129+F129+G129+H129+I129+J129)*D129</f>
        <v>31500</v>
      </c>
      <c r="M129" s="36">
        <f t="shared" ref="M129:M142" si="18">SUM(K129:L129)</f>
        <v>696150</v>
      </c>
    </row>
    <row r="130" spans="1:13" ht="15" customHeight="1" x14ac:dyDescent="0.3">
      <c r="A130" s="284" t="s">
        <v>299</v>
      </c>
      <c r="B130" s="285"/>
      <c r="C130" s="216">
        <v>1942</v>
      </c>
      <c r="D130" s="168">
        <v>350</v>
      </c>
      <c r="E130" s="208"/>
      <c r="F130" s="214"/>
      <c r="G130" s="208">
        <v>216</v>
      </c>
      <c r="H130" s="170">
        <v>152</v>
      </c>
      <c r="I130" s="208">
        <v>216</v>
      </c>
      <c r="J130" s="170">
        <v>147</v>
      </c>
      <c r="K130" s="35">
        <f t="shared" si="16"/>
        <v>1163752</v>
      </c>
      <c r="L130" s="36">
        <f t="shared" si="17"/>
        <v>255850</v>
      </c>
      <c r="M130" s="36">
        <f t="shared" si="18"/>
        <v>1419602</v>
      </c>
    </row>
    <row r="131" spans="1:13" ht="15" customHeight="1" x14ac:dyDescent="0.3">
      <c r="A131" s="284" t="s">
        <v>300</v>
      </c>
      <c r="B131" s="285"/>
      <c r="C131" s="216">
        <v>1714</v>
      </c>
      <c r="D131" s="168">
        <v>600</v>
      </c>
      <c r="E131" s="208"/>
      <c r="F131" s="214"/>
      <c r="G131" s="208">
        <v>236</v>
      </c>
      <c r="H131" s="170">
        <v>302</v>
      </c>
      <c r="I131" s="208">
        <v>236</v>
      </c>
      <c r="J131" s="170">
        <v>303</v>
      </c>
      <c r="K131" s="35">
        <f t="shared" si="16"/>
        <v>1199778</v>
      </c>
      <c r="L131" s="36">
        <f t="shared" si="17"/>
        <v>646200</v>
      </c>
      <c r="M131" s="36">
        <f t="shared" si="18"/>
        <v>1845978</v>
      </c>
    </row>
    <row r="132" spans="1:13" ht="15" customHeight="1" x14ac:dyDescent="0.3">
      <c r="A132" s="284" t="s">
        <v>301</v>
      </c>
      <c r="B132" s="285"/>
      <c r="C132" s="216">
        <v>1916</v>
      </c>
      <c r="D132" s="168">
        <v>1375</v>
      </c>
      <c r="E132" s="208"/>
      <c r="F132" s="214"/>
      <c r="G132" s="208">
        <v>0</v>
      </c>
      <c r="H132" s="170">
        <v>107</v>
      </c>
      <c r="I132" s="208">
        <v>0</v>
      </c>
      <c r="J132" s="170">
        <v>108</v>
      </c>
      <c r="K132" s="35">
        <f t="shared" si="16"/>
        <v>116315</v>
      </c>
      <c r="L132" s="36">
        <f t="shared" si="17"/>
        <v>295625</v>
      </c>
      <c r="M132" s="36">
        <f t="shared" si="18"/>
        <v>411940</v>
      </c>
    </row>
    <row r="133" spans="1:13" ht="15" customHeight="1" x14ac:dyDescent="0.3">
      <c r="A133" s="284" t="s">
        <v>302</v>
      </c>
      <c r="B133" s="285"/>
      <c r="C133" s="216">
        <v>1549</v>
      </c>
      <c r="D133" s="168">
        <v>1549</v>
      </c>
      <c r="E133" s="208"/>
      <c r="F133" s="214"/>
      <c r="G133" s="208">
        <v>0</v>
      </c>
      <c r="H133" s="170">
        <v>96</v>
      </c>
      <c r="I133" s="208">
        <v>0</v>
      </c>
      <c r="J133" s="170">
        <v>103</v>
      </c>
      <c r="K133" s="35">
        <f t="shared" si="16"/>
        <v>0</v>
      </c>
      <c r="L133" s="36">
        <f t="shared" si="17"/>
        <v>308251</v>
      </c>
      <c r="M133" s="36">
        <f t="shared" si="18"/>
        <v>308251</v>
      </c>
    </row>
    <row r="134" spans="1:13" ht="15" customHeight="1" x14ac:dyDescent="0.3">
      <c r="A134" s="284" t="s">
        <v>303</v>
      </c>
      <c r="B134" s="285"/>
      <c r="C134" s="216">
        <v>999</v>
      </c>
      <c r="D134" s="168">
        <v>999</v>
      </c>
      <c r="E134" s="208"/>
      <c r="F134" s="214"/>
      <c r="G134" s="208">
        <v>0</v>
      </c>
      <c r="H134" s="170">
        <v>155</v>
      </c>
      <c r="I134" s="208">
        <v>0</v>
      </c>
      <c r="J134" s="170">
        <v>179</v>
      </c>
      <c r="K134" s="35">
        <f t="shared" si="16"/>
        <v>0</v>
      </c>
      <c r="L134" s="36">
        <f t="shared" si="17"/>
        <v>333666</v>
      </c>
      <c r="M134" s="36">
        <f t="shared" si="18"/>
        <v>333666</v>
      </c>
    </row>
    <row r="135" spans="1:13" ht="15" customHeight="1" x14ac:dyDescent="0.3">
      <c r="A135" s="284" t="s">
        <v>305</v>
      </c>
      <c r="B135" s="285"/>
      <c r="C135" s="216">
        <v>499</v>
      </c>
      <c r="D135" s="168">
        <v>499</v>
      </c>
      <c r="E135" s="208"/>
      <c r="F135" s="214"/>
      <c r="G135" s="208">
        <v>0</v>
      </c>
      <c r="H135" s="170">
        <v>448</v>
      </c>
      <c r="I135" s="208">
        <v>0</v>
      </c>
      <c r="J135" s="170">
        <v>475</v>
      </c>
      <c r="K135" s="35">
        <f t="shared" si="16"/>
        <v>0</v>
      </c>
      <c r="L135" s="36">
        <f t="shared" si="17"/>
        <v>460577</v>
      </c>
      <c r="M135" s="36">
        <f t="shared" si="18"/>
        <v>460577</v>
      </c>
    </row>
    <row r="136" spans="1:13" ht="15" customHeight="1" x14ac:dyDescent="0.3">
      <c r="A136" s="284" t="s">
        <v>304</v>
      </c>
      <c r="B136" s="285"/>
      <c r="C136" s="216">
        <v>100</v>
      </c>
      <c r="D136" s="168">
        <v>100</v>
      </c>
      <c r="E136" s="208">
        <v>31087</v>
      </c>
      <c r="F136" s="170"/>
      <c r="G136" s="208">
        <v>31087</v>
      </c>
      <c r="H136" s="170"/>
      <c r="I136" s="208">
        <v>31087</v>
      </c>
      <c r="J136" s="170"/>
      <c r="K136" s="35">
        <f t="shared" si="16"/>
        <v>0</v>
      </c>
      <c r="L136" s="36">
        <f t="shared" si="17"/>
        <v>9326100</v>
      </c>
      <c r="M136" s="36">
        <f t="shared" si="18"/>
        <v>9326100</v>
      </c>
    </row>
    <row r="137" spans="1:13" ht="15" customHeight="1" x14ac:dyDescent="0.3">
      <c r="A137" s="284" t="s">
        <v>297</v>
      </c>
      <c r="B137" s="285"/>
      <c r="C137" s="216">
        <v>904</v>
      </c>
      <c r="D137" s="168">
        <v>125</v>
      </c>
      <c r="E137" s="208">
        <v>179</v>
      </c>
      <c r="F137" s="170"/>
      <c r="G137" s="208"/>
      <c r="H137" s="214"/>
      <c r="I137" s="208"/>
      <c r="J137" s="214"/>
      <c r="K137" s="35">
        <f t="shared" si="16"/>
        <v>139441</v>
      </c>
      <c r="L137" s="36">
        <f t="shared" si="17"/>
        <v>22375</v>
      </c>
      <c r="M137" s="36">
        <f t="shared" si="18"/>
        <v>161816</v>
      </c>
    </row>
    <row r="138" spans="1:13" ht="15" customHeight="1" x14ac:dyDescent="0.3">
      <c r="A138" s="284" t="s">
        <v>298</v>
      </c>
      <c r="B138" s="285"/>
      <c r="C138" s="216">
        <v>907</v>
      </c>
      <c r="D138" s="168">
        <v>75</v>
      </c>
      <c r="E138" s="208">
        <v>163</v>
      </c>
      <c r="F138" s="170"/>
      <c r="G138" s="205"/>
      <c r="H138" s="214"/>
      <c r="I138" s="208"/>
      <c r="J138" s="214"/>
      <c r="K138" s="35">
        <f t="shared" si="16"/>
        <v>135616</v>
      </c>
      <c r="L138" s="36">
        <f t="shared" si="17"/>
        <v>12225</v>
      </c>
      <c r="M138" s="36">
        <f t="shared" si="18"/>
        <v>147841</v>
      </c>
    </row>
    <row r="139" spans="1:13" ht="15" customHeight="1" x14ac:dyDescent="0.3">
      <c r="A139" s="284" t="s">
        <v>345</v>
      </c>
      <c r="B139" s="285"/>
      <c r="C139" s="216">
        <v>695</v>
      </c>
      <c r="D139" s="168">
        <v>0</v>
      </c>
      <c r="E139" s="208">
        <v>0</v>
      </c>
      <c r="F139" s="170"/>
      <c r="G139" s="205"/>
      <c r="H139" s="214"/>
      <c r="I139" s="208"/>
      <c r="J139" s="214"/>
      <c r="K139" s="35">
        <f t="shared" si="16"/>
        <v>0</v>
      </c>
      <c r="L139" s="36">
        <f t="shared" si="17"/>
        <v>0</v>
      </c>
      <c r="M139" s="36">
        <f t="shared" si="18"/>
        <v>0</v>
      </c>
    </row>
    <row r="140" spans="1:13" ht="15" customHeight="1" x14ac:dyDescent="0.3">
      <c r="A140" s="284" t="s">
        <v>346</v>
      </c>
      <c r="B140" s="285"/>
      <c r="C140" s="216">
        <v>775</v>
      </c>
      <c r="D140" s="168">
        <v>775</v>
      </c>
      <c r="E140" s="208">
        <v>0</v>
      </c>
      <c r="F140" s="170"/>
      <c r="G140" s="205"/>
      <c r="H140" s="214"/>
      <c r="I140" s="205"/>
      <c r="J140" s="214"/>
      <c r="K140" s="35">
        <f t="shared" si="16"/>
        <v>0</v>
      </c>
      <c r="L140" s="36">
        <f t="shared" si="17"/>
        <v>0</v>
      </c>
      <c r="M140" s="36">
        <f t="shared" si="18"/>
        <v>0</v>
      </c>
    </row>
    <row r="141" spans="1:13" ht="15" customHeight="1" x14ac:dyDescent="0.3">
      <c r="A141" s="284" t="s">
        <v>351</v>
      </c>
      <c r="B141" s="285"/>
      <c r="C141" s="216">
        <v>350</v>
      </c>
      <c r="D141" s="168">
        <v>350</v>
      </c>
      <c r="E141" s="208">
        <v>0</v>
      </c>
      <c r="F141" s="170"/>
      <c r="G141" s="205"/>
      <c r="H141" s="214"/>
      <c r="I141" s="205"/>
      <c r="J141" s="214"/>
      <c r="K141" s="35">
        <f t="shared" si="16"/>
        <v>0</v>
      </c>
      <c r="L141" s="36">
        <f t="shared" si="17"/>
        <v>0</v>
      </c>
      <c r="M141" s="36">
        <f t="shared" si="18"/>
        <v>0</v>
      </c>
    </row>
    <row r="142" spans="1:13" ht="15" customHeight="1" x14ac:dyDescent="0.3">
      <c r="A142" s="286" t="s">
        <v>352</v>
      </c>
      <c r="B142" s="287"/>
      <c r="C142" s="219">
        <v>250</v>
      </c>
      <c r="D142" s="201">
        <v>250</v>
      </c>
      <c r="E142" s="263">
        <f>E107</f>
        <v>0</v>
      </c>
      <c r="F142" s="170">
        <v>0</v>
      </c>
      <c r="G142" s="215">
        <v>0</v>
      </c>
      <c r="H142" s="214">
        <v>0</v>
      </c>
      <c r="I142" s="215">
        <v>0</v>
      </c>
      <c r="J142" s="214">
        <v>0</v>
      </c>
      <c r="K142" s="35">
        <f t="shared" si="16"/>
        <v>0</v>
      </c>
      <c r="L142" s="36">
        <f t="shared" si="17"/>
        <v>0</v>
      </c>
      <c r="M142" s="36">
        <f t="shared" si="18"/>
        <v>0</v>
      </c>
    </row>
    <row r="143" spans="1:13" ht="15" customHeight="1" x14ac:dyDescent="0.3">
      <c r="B143" s="76" t="s">
        <v>109</v>
      </c>
      <c r="C143" s="217"/>
      <c r="D143" s="218"/>
      <c r="E143" s="74">
        <f t="shared" ref="E143:M143" si="19">SUM(E128:E142)</f>
        <v>31429</v>
      </c>
      <c r="F143" s="77">
        <f t="shared" si="19"/>
        <v>0</v>
      </c>
      <c r="G143" s="264">
        <f t="shared" si="19"/>
        <v>31730</v>
      </c>
      <c r="H143" s="265">
        <f t="shared" si="19"/>
        <v>1339</v>
      </c>
      <c r="I143" s="264">
        <f t="shared" si="19"/>
        <v>31730</v>
      </c>
      <c r="J143" s="77">
        <f t="shared" si="19"/>
        <v>1396</v>
      </c>
      <c r="K143" s="87">
        <f t="shared" si="19"/>
        <v>3837005</v>
      </c>
      <c r="L143" s="37">
        <f t="shared" si="19"/>
        <v>11737769</v>
      </c>
      <c r="M143" s="37">
        <f t="shared" si="19"/>
        <v>15574774</v>
      </c>
    </row>
    <row r="144" spans="1:13" ht="13.5" customHeight="1" x14ac:dyDescent="0.3">
      <c r="B144" s="76"/>
      <c r="C144" s="39"/>
      <c r="D144" s="68"/>
      <c r="E144" s="85"/>
      <c r="F144" s="85"/>
      <c r="G144" s="86"/>
      <c r="H144" s="85"/>
      <c r="I144" s="86"/>
      <c r="J144" s="85"/>
    </row>
    <row r="145" spans="1:14" ht="13.5" customHeight="1" x14ac:dyDescent="0.3">
      <c r="B145" s="76"/>
      <c r="C145" s="39"/>
      <c r="D145" s="68"/>
      <c r="E145" s="85"/>
      <c r="F145" s="85"/>
      <c r="G145" s="86"/>
      <c r="H145" s="85"/>
      <c r="I145" s="86"/>
      <c r="J145" s="85"/>
      <c r="K145" s="79" t="s">
        <v>325</v>
      </c>
      <c r="L145" s="230">
        <f>L136*0.25</f>
        <v>2331525</v>
      </c>
    </row>
    <row r="146" spans="1:14" ht="15" customHeight="1" x14ac:dyDescent="0.3">
      <c r="B146" s="76"/>
      <c r="C146" s="39"/>
      <c r="D146" s="68"/>
      <c r="E146" s="85"/>
      <c r="F146" s="85"/>
      <c r="G146" s="86"/>
      <c r="H146" s="85"/>
      <c r="I146" s="86"/>
      <c r="J146" s="85"/>
      <c r="K146" s="79" t="s">
        <v>326</v>
      </c>
      <c r="L146" s="194">
        <f>L143-L145</f>
        <v>9406244</v>
      </c>
    </row>
    <row r="147" spans="1:14" x14ac:dyDescent="0.3">
      <c r="A147" s="92" t="s">
        <v>116</v>
      </c>
      <c r="B147" s="93"/>
      <c r="C147" s="91"/>
      <c r="D147" s="92"/>
      <c r="E147" s="94"/>
      <c r="F147" s="71"/>
      <c r="G147" s="94"/>
      <c r="H147" s="43"/>
    </row>
    <row r="148" spans="1:14" x14ac:dyDescent="0.3">
      <c r="A148" s="95" t="s">
        <v>117</v>
      </c>
      <c r="B148" s="95"/>
      <c r="C148" s="96"/>
      <c r="D148" s="95"/>
      <c r="E148" s="95"/>
      <c r="F148" s="95"/>
      <c r="G148" s="95"/>
      <c r="I148" s="10"/>
      <c r="J148" s="78" t="s">
        <v>114</v>
      </c>
      <c r="K148" s="88">
        <f>(C128-D128)*(G128+I128)+(C129-D129)*(G129+I129)+(C130-D130)*(G130+I130)+(C131-D131)*(G131+I131)+(C132-D132)*(G132+I132)+(C137-D137)*E137+(C138-D138)*E138+(C139-D139)*E139</f>
        <v>2251269</v>
      </c>
      <c r="L148" s="42">
        <f>D128*(G128+I128)+D129*(G129+I129)+D130*(G130+I130)+D131*(G131+I131)+D132*(G132+I132)+D133*(G133+I133)+D134*(G134+I134)+D135*(G135+I135)+D136*(G136+I136)+D137*E137+D138*E138+D142*(G142+I142)</f>
        <v>6740600</v>
      </c>
      <c r="M148" s="80">
        <f>SUM(K148:L148)</f>
        <v>8991869</v>
      </c>
    </row>
    <row r="149" spans="1:14" x14ac:dyDescent="0.3">
      <c r="A149" s="97" t="s">
        <v>118</v>
      </c>
      <c r="B149" s="97"/>
      <c r="C149" s="98"/>
      <c r="D149" s="97"/>
      <c r="E149" s="97"/>
      <c r="F149" s="97"/>
      <c r="G149" s="97"/>
      <c r="J149" s="79" t="s">
        <v>115</v>
      </c>
      <c r="K149" s="89">
        <f>(C128-D128)*(H128+J128)+(C129-D129)*(H129+J129)+(C130-D130)*(H130+J130)+(C131-D131)*(H131+J131)+(C132-D132)*(H132+J132)+(C137-D137)*F137+(C138-D138)*F138+(C139-D139)*F139</f>
        <v>1585736</v>
      </c>
      <c r="L149" s="84">
        <f>D128*(H128+J128)+D129*(H129+J129)+D130*(H130+J130)+D131*(H131+J131)+D132*(H132+J132)+D133*(H133+J133)+D134*(H134+J134)+D135*(H135+J135)+D136*(H136+J136)+D137*F137+D138*F138+D140*F140+D141*F141+D142*(F142)</f>
        <v>1888469</v>
      </c>
      <c r="M149" s="80">
        <f>SUM(K149:L149)</f>
        <v>3474205</v>
      </c>
    </row>
    <row r="151" spans="1:14" x14ac:dyDescent="0.3">
      <c r="A151" s="4" t="s">
        <v>128</v>
      </c>
      <c r="B151" s="6"/>
      <c r="C151" s="61" t="s">
        <v>85</v>
      </c>
      <c r="D151" s="99" t="s">
        <v>85</v>
      </c>
      <c r="E151" s="288" t="s">
        <v>111</v>
      </c>
      <c r="F151" s="289"/>
      <c r="G151" s="288" t="s">
        <v>71</v>
      </c>
      <c r="H151" s="289"/>
      <c r="I151" s="290" t="s">
        <v>70</v>
      </c>
      <c r="J151" s="291"/>
    </row>
    <row r="152" spans="1:14" s="34" customFormat="1" ht="45" customHeight="1" x14ac:dyDescent="0.2">
      <c r="A152" s="292" t="s">
        <v>74</v>
      </c>
      <c r="B152" s="293"/>
      <c r="C152" s="31" t="s">
        <v>354</v>
      </c>
      <c r="D152" s="32" t="s">
        <v>108</v>
      </c>
      <c r="E152" s="72" t="s">
        <v>107</v>
      </c>
      <c r="F152" s="73" t="s">
        <v>110</v>
      </c>
      <c r="G152" s="72" t="s">
        <v>107</v>
      </c>
      <c r="H152" s="73" t="s">
        <v>110</v>
      </c>
      <c r="I152" s="72" t="s">
        <v>107</v>
      </c>
      <c r="J152" s="73" t="s">
        <v>110</v>
      </c>
      <c r="K152" s="33" t="s">
        <v>73</v>
      </c>
      <c r="L152" s="220" t="s">
        <v>327</v>
      </c>
      <c r="M152" s="220" t="s">
        <v>113</v>
      </c>
    </row>
    <row r="153" spans="1:14" ht="15" customHeight="1" x14ac:dyDescent="0.3">
      <c r="A153" s="284" t="s">
        <v>297</v>
      </c>
      <c r="B153" s="285"/>
      <c r="C153" s="216">
        <v>2076</v>
      </c>
      <c r="D153" s="168">
        <v>200</v>
      </c>
      <c r="E153" s="212"/>
      <c r="F153" s="213"/>
      <c r="G153" s="212">
        <v>80</v>
      </c>
      <c r="H153" s="169">
        <v>32.64</v>
      </c>
      <c r="I153" s="212">
        <v>80</v>
      </c>
      <c r="J153" s="169">
        <v>35.700000000000003</v>
      </c>
      <c r="K153" s="35">
        <f t="shared" ref="K153:K167" si="20">(C153-D153)*(E153+F153+G153+H153+I153+J153)</f>
        <v>428365.83999999997</v>
      </c>
      <c r="L153" s="36">
        <f>(E153+F153+G153+H153+I153+J153)*D153</f>
        <v>45667.999999999993</v>
      </c>
      <c r="M153" s="36">
        <f>SUM(K153:L153)</f>
        <v>474033.83999999997</v>
      </c>
      <c r="N153" s="19"/>
    </row>
    <row r="154" spans="1:14" ht="15" customHeight="1" x14ac:dyDescent="0.3">
      <c r="A154" s="284" t="s">
        <v>298</v>
      </c>
      <c r="B154" s="285"/>
      <c r="C154" s="216">
        <v>2252</v>
      </c>
      <c r="D154" s="168">
        <v>100</v>
      </c>
      <c r="E154" s="208"/>
      <c r="F154" s="214"/>
      <c r="G154" s="208">
        <v>111</v>
      </c>
      <c r="H154" s="170">
        <v>47.94</v>
      </c>
      <c r="I154" s="208">
        <v>111</v>
      </c>
      <c r="J154" s="170">
        <v>46.92</v>
      </c>
      <c r="K154" s="35">
        <f t="shared" si="20"/>
        <v>681882.72</v>
      </c>
      <c r="L154" s="36">
        <f t="shared" ref="L154:L167" si="21">(E154+F154+G154+H154+I154+J154)*D154</f>
        <v>31686</v>
      </c>
      <c r="M154" s="36">
        <f t="shared" ref="M154:M167" si="22">SUM(K154:L154)</f>
        <v>713568.72</v>
      </c>
    </row>
    <row r="155" spans="1:14" ht="15" customHeight="1" x14ac:dyDescent="0.3">
      <c r="A155" s="284" t="s">
        <v>299</v>
      </c>
      <c r="B155" s="285"/>
      <c r="C155" s="216">
        <v>1974</v>
      </c>
      <c r="D155" s="168">
        <v>350</v>
      </c>
      <c r="E155" s="208"/>
      <c r="F155" s="214"/>
      <c r="G155" s="208">
        <v>216</v>
      </c>
      <c r="H155" s="170">
        <v>155.04</v>
      </c>
      <c r="I155" s="208">
        <v>216</v>
      </c>
      <c r="J155" s="170">
        <v>149.94</v>
      </c>
      <c r="K155" s="35">
        <f t="shared" si="20"/>
        <v>1196855.52</v>
      </c>
      <c r="L155" s="36">
        <f t="shared" si="21"/>
        <v>257943</v>
      </c>
      <c r="M155" s="36">
        <f t="shared" si="22"/>
        <v>1454798.52</v>
      </c>
    </row>
    <row r="156" spans="1:14" ht="15" customHeight="1" x14ac:dyDescent="0.3">
      <c r="A156" s="284" t="s">
        <v>300</v>
      </c>
      <c r="B156" s="285"/>
      <c r="C156" s="216">
        <v>1736</v>
      </c>
      <c r="D156" s="168">
        <v>600</v>
      </c>
      <c r="E156" s="208"/>
      <c r="F156" s="214"/>
      <c r="G156" s="208">
        <v>236</v>
      </c>
      <c r="H156" s="170">
        <v>308.04000000000002</v>
      </c>
      <c r="I156" s="208">
        <v>236</v>
      </c>
      <c r="J156" s="170">
        <v>309.06</v>
      </c>
      <c r="K156" s="35">
        <f t="shared" si="20"/>
        <v>1237217.5999999999</v>
      </c>
      <c r="L156" s="36">
        <f t="shared" si="21"/>
        <v>653460</v>
      </c>
      <c r="M156" s="36">
        <f t="shared" si="22"/>
        <v>1890677.5999999999</v>
      </c>
    </row>
    <row r="157" spans="1:14" ht="15" customHeight="1" x14ac:dyDescent="0.3">
      <c r="A157" s="284" t="s">
        <v>301</v>
      </c>
      <c r="B157" s="285"/>
      <c r="C157" s="216">
        <v>1927</v>
      </c>
      <c r="D157" s="168">
        <v>1375</v>
      </c>
      <c r="E157" s="208"/>
      <c r="F157" s="214"/>
      <c r="G157" s="208">
        <v>0</v>
      </c>
      <c r="H157" s="170">
        <v>109.14</v>
      </c>
      <c r="I157" s="208">
        <v>0</v>
      </c>
      <c r="J157" s="170">
        <v>110.16</v>
      </c>
      <c r="K157" s="35">
        <f t="shared" si="20"/>
        <v>121053.6</v>
      </c>
      <c r="L157" s="36">
        <f t="shared" si="21"/>
        <v>301537.5</v>
      </c>
      <c r="M157" s="36">
        <f t="shared" si="22"/>
        <v>422591.1</v>
      </c>
    </row>
    <row r="158" spans="1:14" ht="15" customHeight="1" x14ac:dyDescent="0.3">
      <c r="A158" s="284" t="s">
        <v>302</v>
      </c>
      <c r="B158" s="285"/>
      <c r="C158" s="216">
        <v>1549</v>
      </c>
      <c r="D158" s="168">
        <v>1549</v>
      </c>
      <c r="E158" s="208"/>
      <c r="F158" s="214"/>
      <c r="G158" s="208">
        <v>0</v>
      </c>
      <c r="H158" s="170">
        <v>97.92</v>
      </c>
      <c r="I158" s="208">
        <v>0</v>
      </c>
      <c r="J158" s="170">
        <v>105.06</v>
      </c>
      <c r="K158" s="35">
        <f t="shared" si="20"/>
        <v>0</v>
      </c>
      <c r="L158" s="36">
        <f t="shared" si="21"/>
        <v>314416.02</v>
      </c>
      <c r="M158" s="36">
        <f t="shared" si="22"/>
        <v>314416.02</v>
      </c>
    </row>
    <row r="159" spans="1:14" ht="15" customHeight="1" x14ac:dyDescent="0.3">
      <c r="A159" s="284" t="s">
        <v>303</v>
      </c>
      <c r="B159" s="285"/>
      <c r="C159" s="216">
        <v>999</v>
      </c>
      <c r="D159" s="168">
        <v>999</v>
      </c>
      <c r="E159" s="208"/>
      <c r="F159" s="214"/>
      <c r="G159" s="208">
        <v>0</v>
      </c>
      <c r="H159" s="170">
        <v>158.1</v>
      </c>
      <c r="I159" s="208">
        <v>0</v>
      </c>
      <c r="J159" s="170">
        <v>182.58</v>
      </c>
      <c r="K159" s="35">
        <f t="shared" si="20"/>
        <v>0</v>
      </c>
      <c r="L159" s="36">
        <f t="shared" si="21"/>
        <v>340339.32</v>
      </c>
      <c r="M159" s="36">
        <f t="shared" si="22"/>
        <v>340339.32</v>
      </c>
    </row>
    <row r="160" spans="1:14" ht="15" customHeight="1" x14ac:dyDescent="0.3">
      <c r="A160" s="284" t="s">
        <v>305</v>
      </c>
      <c r="B160" s="285"/>
      <c r="C160" s="216">
        <v>499</v>
      </c>
      <c r="D160" s="168">
        <v>499</v>
      </c>
      <c r="E160" s="208"/>
      <c r="F160" s="214"/>
      <c r="G160" s="208">
        <v>0</v>
      </c>
      <c r="H160" s="170">
        <v>456.96000000000004</v>
      </c>
      <c r="I160" s="208">
        <v>0</v>
      </c>
      <c r="J160" s="170">
        <v>484.5</v>
      </c>
      <c r="K160" s="35">
        <f t="shared" si="20"/>
        <v>0</v>
      </c>
      <c r="L160" s="36">
        <f t="shared" si="21"/>
        <v>469788.54000000004</v>
      </c>
      <c r="M160" s="36">
        <f t="shared" si="22"/>
        <v>469788.54000000004</v>
      </c>
    </row>
    <row r="161" spans="1:13" ht="15" customHeight="1" x14ac:dyDescent="0.3">
      <c r="A161" s="284" t="s">
        <v>304</v>
      </c>
      <c r="B161" s="285"/>
      <c r="C161" s="216">
        <v>100</v>
      </c>
      <c r="D161" s="168">
        <v>100</v>
      </c>
      <c r="E161" s="208">
        <v>31087</v>
      </c>
      <c r="F161" s="170"/>
      <c r="G161" s="208">
        <v>31087</v>
      </c>
      <c r="H161" s="170">
        <v>0</v>
      </c>
      <c r="I161" s="208">
        <v>31087</v>
      </c>
      <c r="J161" s="170"/>
      <c r="K161" s="35">
        <f t="shared" si="20"/>
        <v>0</v>
      </c>
      <c r="L161" s="36">
        <f t="shared" si="21"/>
        <v>9326100</v>
      </c>
      <c r="M161" s="36">
        <f t="shared" si="22"/>
        <v>9326100</v>
      </c>
    </row>
    <row r="162" spans="1:13" ht="15" customHeight="1" x14ac:dyDescent="0.3">
      <c r="A162" s="284" t="s">
        <v>297</v>
      </c>
      <c r="B162" s="285"/>
      <c r="C162" s="216">
        <v>920</v>
      </c>
      <c r="D162" s="168">
        <v>125</v>
      </c>
      <c r="E162" s="208">
        <v>179</v>
      </c>
      <c r="F162" s="170"/>
      <c r="G162" s="208"/>
      <c r="H162" s="214"/>
      <c r="I162" s="208"/>
      <c r="J162" s="214"/>
      <c r="K162" s="35">
        <f t="shared" si="20"/>
        <v>142305</v>
      </c>
      <c r="L162" s="36">
        <f t="shared" si="21"/>
        <v>22375</v>
      </c>
      <c r="M162" s="36">
        <f t="shared" si="22"/>
        <v>164680</v>
      </c>
    </row>
    <row r="163" spans="1:13" ht="15" customHeight="1" x14ac:dyDescent="0.3">
      <c r="A163" s="284" t="s">
        <v>298</v>
      </c>
      <c r="B163" s="285"/>
      <c r="C163" s="216">
        <v>924</v>
      </c>
      <c r="D163" s="168">
        <v>75</v>
      </c>
      <c r="E163" s="208">
        <v>163</v>
      </c>
      <c r="F163" s="170"/>
      <c r="G163" s="208"/>
      <c r="H163" s="214"/>
      <c r="I163" s="205"/>
      <c r="J163" s="214"/>
      <c r="K163" s="35">
        <f t="shared" si="20"/>
        <v>138387</v>
      </c>
      <c r="L163" s="36">
        <f t="shared" si="21"/>
        <v>12225</v>
      </c>
      <c r="M163" s="36">
        <f t="shared" si="22"/>
        <v>150612</v>
      </c>
    </row>
    <row r="164" spans="1:13" ht="15" customHeight="1" x14ac:dyDescent="0.3">
      <c r="A164" s="284" t="s">
        <v>345</v>
      </c>
      <c r="B164" s="285"/>
      <c r="C164" s="216">
        <v>709</v>
      </c>
      <c r="D164" s="168">
        <v>0</v>
      </c>
      <c r="E164" s="208">
        <v>0</v>
      </c>
      <c r="F164" s="170"/>
      <c r="G164" s="205"/>
      <c r="H164" s="214"/>
      <c r="I164" s="205"/>
      <c r="J164" s="214"/>
      <c r="K164" s="35">
        <f t="shared" si="20"/>
        <v>0</v>
      </c>
      <c r="L164" s="36">
        <f t="shared" si="21"/>
        <v>0</v>
      </c>
      <c r="M164" s="36">
        <f t="shared" si="22"/>
        <v>0</v>
      </c>
    </row>
    <row r="165" spans="1:13" ht="15" customHeight="1" x14ac:dyDescent="0.3">
      <c r="A165" s="284" t="s">
        <v>346</v>
      </c>
      <c r="B165" s="285"/>
      <c r="C165" s="216">
        <v>775</v>
      </c>
      <c r="D165" s="168">
        <v>775</v>
      </c>
      <c r="E165" s="208">
        <v>0</v>
      </c>
      <c r="F165" s="170"/>
      <c r="G165" s="205"/>
      <c r="H165" s="214"/>
      <c r="I165" s="205"/>
      <c r="J165" s="214"/>
      <c r="K165" s="35">
        <f t="shared" si="20"/>
        <v>0</v>
      </c>
      <c r="L165" s="36">
        <f t="shared" si="21"/>
        <v>0</v>
      </c>
      <c r="M165" s="36">
        <f t="shared" si="22"/>
        <v>0</v>
      </c>
    </row>
    <row r="166" spans="1:13" ht="15" customHeight="1" x14ac:dyDescent="0.3">
      <c r="A166" s="284" t="s">
        <v>351</v>
      </c>
      <c r="B166" s="285"/>
      <c r="C166" s="216">
        <v>350</v>
      </c>
      <c r="D166" s="168">
        <v>350</v>
      </c>
      <c r="E166" s="208">
        <v>0</v>
      </c>
      <c r="F166" s="170"/>
      <c r="G166" s="205"/>
      <c r="H166" s="214"/>
      <c r="I166" s="205"/>
      <c r="J166" s="214"/>
      <c r="K166" s="35">
        <f t="shared" si="20"/>
        <v>0</v>
      </c>
      <c r="L166" s="36">
        <f t="shared" si="21"/>
        <v>0</v>
      </c>
      <c r="M166" s="36">
        <f t="shared" si="22"/>
        <v>0</v>
      </c>
    </row>
    <row r="167" spans="1:13" ht="15" customHeight="1" x14ac:dyDescent="0.3">
      <c r="A167" s="286" t="s">
        <v>352</v>
      </c>
      <c r="B167" s="287"/>
      <c r="C167" s="219">
        <v>250</v>
      </c>
      <c r="D167" s="201">
        <v>250</v>
      </c>
      <c r="E167" s="263">
        <f>E132</f>
        <v>0</v>
      </c>
      <c r="F167" s="170">
        <v>0</v>
      </c>
      <c r="G167" s="215">
        <v>0</v>
      </c>
      <c r="H167" s="214">
        <v>0</v>
      </c>
      <c r="I167" s="215">
        <v>0</v>
      </c>
      <c r="J167" s="214">
        <v>0</v>
      </c>
      <c r="K167" s="35">
        <f t="shared" si="20"/>
        <v>0</v>
      </c>
      <c r="L167" s="36">
        <f t="shared" si="21"/>
        <v>0</v>
      </c>
      <c r="M167" s="36">
        <f t="shared" si="22"/>
        <v>0</v>
      </c>
    </row>
    <row r="168" spans="1:13" ht="15" customHeight="1" x14ac:dyDescent="0.3">
      <c r="B168" s="76" t="s">
        <v>109</v>
      </c>
      <c r="C168" s="217"/>
      <c r="D168" s="218"/>
      <c r="E168" s="74">
        <f t="shared" ref="E168:M168" si="23">SUM(E153:E167)</f>
        <v>31429</v>
      </c>
      <c r="F168" s="77">
        <f t="shared" si="23"/>
        <v>0</v>
      </c>
      <c r="G168" s="75">
        <f t="shared" si="23"/>
        <v>31730</v>
      </c>
      <c r="H168" s="77">
        <f t="shared" si="23"/>
        <v>1365.7800000000002</v>
      </c>
      <c r="I168" s="75">
        <f t="shared" si="23"/>
        <v>31730</v>
      </c>
      <c r="J168" s="77">
        <f t="shared" si="23"/>
        <v>1423.92</v>
      </c>
      <c r="K168" s="87">
        <f t="shared" si="23"/>
        <v>3946067.28</v>
      </c>
      <c r="L168" s="37">
        <f t="shared" si="23"/>
        <v>11775538.379999999</v>
      </c>
      <c r="M168" s="37">
        <f t="shared" si="23"/>
        <v>15721605.66</v>
      </c>
    </row>
    <row r="169" spans="1:13" ht="15" customHeight="1" x14ac:dyDescent="0.3">
      <c r="B169" s="76"/>
      <c r="C169" s="39"/>
      <c r="D169" s="68"/>
      <c r="E169" s="85"/>
      <c r="F169" s="85"/>
      <c r="G169" s="86"/>
      <c r="H169" s="85"/>
      <c r="I169" s="86"/>
      <c r="J169" s="85"/>
    </row>
    <row r="170" spans="1:13" ht="14.25" customHeight="1" x14ac:dyDescent="0.3">
      <c r="B170" s="76"/>
      <c r="C170" s="39"/>
      <c r="D170" s="68"/>
      <c r="E170" s="85"/>
      <c r="F170" s="85"/>
      <c r="G170" s="86"/>
      <c r="H170" s="85"/>
      <c r="I170" s="86"/>
      <c r="J170" s="85"/>
      <c r="K170" s="79" t="s">
        <v>325</v>
      </c>
      <c r="L170" s="230">
        <f>L161*0.25</f>
        <v>2331525</v>
      </c>
    </row>
    <row r="171" spans="1:13" ht="15" customHeight="1" x14ac:dyDescent="0.3">
      <c r="B171" s="76"/>
      <c r="C171" s="39"/>
      <c r="D171" s="68"/>
      <c r="E171" s="85"/>
      <c r="F171" s="85"/>
      <c r="G171" s="86"/>
      <c r="H171" s="85"/>
      <c r="I171" s="86"/>
      <c r="J171" s="85"/>
      <c r="K171" s="79" t="s">
        <v>326</v>
      </c>
      <c r="L171" s="194">
        <f>L168-L170</f>
        <v>9444013.379999999</v>
      </c>
    </row>
    <row r="172" spans="1:13" x14ac:dyDescent="0.3">
      <c r="A172" s="92" t="s">
        <v>116</v>
      </c>
      <c r="B172" s="93"/>
      <c r="C172" s="91"/>
      <c r="D172" s="92"/>
      <c r="E172" s="94"/>
      <c r="F172" s="71"/>
      <c r="G172" s="94"/>
      <c r="H172" s="43"/>
    </row>
    <row r="173" spans="1:13" x14ac:dyDescent="0.3">
      <c r="A173" s="95" t="s">
        <v>117</v>
      </c>
      <c r="B173" s="95"/>
      <c r="C173" s="96"/>
      <c r="D173" s="95"/>
      <c r="E173" s="95"/>
      <c r="F173" s="95"/>
      <c r="G173" s="95"/>
      <c r="I173" s="10"/>
      <c r="J173" s="78" t="s">
        <v>114</v>
      </c>
      <c r="K173" s="88">
        <f>(C153-D153)*(G153+I153)+(C154-D154)*(G154+I154)+(C155-D155)*(G155+I155)+(C156-D156)*(G156+I156)+(C157-D157)*(G157+I157)+(C162-D162)*E162+(C163-D163)*E163+(C164-D164)*E164</f>
        <v>2296356</v>
      </c>
      <c r="L173" s="42">
        <f>D153*(G153+I153)+D154*(G154+I154)+D155*(G155+I155)+D156*(G156+I156)+D157*(G157+I157)+D158*(G158+I158)+D159*(G159+I159)+D160*(G160+I160)+D161*(G161+I161)+D162*E162+D163*E163+D167*(G167+I167)</f>
        <v>6740600</v>
      </c>
      <c r="M173" s="80">
        <f>SUM(K173:L173)</f>
        <v>9036956</v>
      </c>
    </row>
    <row r="174" spans="1:13" x14ac:dyDescent="0.3">
      <c r="A174" s="97" t="s">
        <v>118</v>
      </c>
      <c r="B174" s="97"/>
      <c r="C174" s="98"/>
      <c r="D174" s="97"/>
      <c r="E174" s="97"/>
      <c r="F174" s="97"/>
      <c r="G174" s="97"/>
      <c r="J174" s="79" t="s">
        <v>115</v>
      </c>
      <c r="K174" s="89">
        <f>(C153-D153)*(H153+J153)+(C154-D154)*(H154+J154)+(C155-D155)*(H155+J155)+(C156-D156)*(H156+J156)+(C157-D157)*(H157+J157)+(C162-D162)*F162+(C163-D163)*F163+(C164-D164)*F164</f>
        <v>1649711.2800000003</v>
      </c>
      <c r="L174" s="84">
        <f>D153*(H153+J153)+D154*(H154+J154)+D155*(H155+J155)+D156*(H156+J156)+D157*(H157+J157)+D158*(H158+J158)+D159*(H159+J159)+D160*(H160+J160)+D161*(H161+J161)+D162*F162+D163*F163+D165*F165+D166*F166+D167*(F167)</f>
        <v>1926238.3800000001</v>
      </c>
      <c r="M174" s="80">
        <f>SUM(K174:L174)</f>
        <v>3575949.66</v>
      </c>
    </row>
    <row r="176" spans="1:13" x14ac:dyDescent="0.3">
      <c r="A176" s="4" t="s">
        <v>129</v>
      </c>
      <c r="B176" s="6"/>
      <c r="C176" s="61" t="s">
        <v>85</v>
      </c>
      <c r="D176" s="99" t="s">
        <v>85</v>
      </c>
      <c r="E176" s="288" t="s">
        <v>111</v>
      </c>
      <c r="F176" s="289"/>
      <c r="G176" s="288" t="s">
        <v>71</v>
      </c>
      <c r="H176" s="289"/>
      <c r="I176" s="290" t="s">
        <v>70</v>
      </c>
      <c r="J176" s="291"/>
    </row>
    <row r="177" spans="1:14" s="34" customFormat="1" ht="45" customHeight="1" x14ac:dyDescent="0.2">
      <c r="A177" s="292" t="s">
        <v>74</v>
      </c>
      <c r="B177" s="293"/>
      <c r="C177" s="31" t="s">
        <v>355</v>
      </c>
      <c r="D177" s="32" t="s">
        <v>108</v>
      </c>
      <c r="E177" s="72" t="s">
        <v>107</v>
      </c>
      <c r="F177" s="73" t="s">
        <v>110</v>
      </c>
      <c r="G177" s="72" t="s">
        <v>107</v>
      </c>
      <c r="H177" s="73" t="s">
        <v>110</v>
      </c>
      <c r="I177" s="72" t="s">
        <v>107</v>
      </c>
      <c r="J177" s="73" t="s">
        <v>110</v>
      </c>
      <c r="K177" s="33" t="s">
        <v>73</v>
      </c>
      <c r="L177" s="220" t="s">
        <v>327</v>
      </c>
      <c r="M177" s="220" t="s">
        <v>113</v>
      </c>
    </row>
    <row r="178" spans="1:14" ht="15" customHeight="1" x14ac:dyDescent="0.3">
      <c r="A178" s="284" t="s">
        <v>297</v>
      </c>
      <c r="B178" s="285"/>
      <c r="C178" s="216">
        <v>2114</v>
      </c>
      <c r="D178" s="168">
        <v>200</v>
      </c>
      <c r="E178" s="212"/>
      <c r="F178" s="213"/>
      <c r="G178" s="212">
        <v>80</v>
      </c>
      <c r="H178" s="169">
        <v>33.2928</v>
      </c>
      <c r="I178" s="212">
        <v>80</v>
      </c>
      <c r="J178" s="169">
        <v>36.414000000000001</v>
      </c>
      <c r="K178" s="35">
        <f t="shared" ref="K178:K192" si="24">(C178-D178)*(E178+F178+G178+H178+I178+J178)</f>
        <v>439658.81519999995</v>
      </c>
      <c r="L178" s="36">
        <f>(E178+F178+G178+H178+I178+J178)*D178</f>
        <v>45941.36</v>
      </c>
      <c r="M178" s="36">
        <f>SUM(K178:L178)</f>
        <v>485600.17519999994</v>
      </c>
      <c r="N178" s="19"/>
    </row>
    <row r="179" spans="1:14" ht="15" customHeight="1" x14ac:dyDescent="0.3">
      <c r="A179" s="284" t="s">
        <v>298</v>
      </c>
      <c r="B179" s="285"/>
      <c r="C179" s="216">
        <v>2295</v>
      </c>
      <c r="D179" s="168">
        <v>100</v>
      </c>
      <c r="E179" s="208"/>
      <c r="F179" s="214"/>
      <c r="G179" s="208">
        <v>111</v>
      </c>
      <c r="H179" s="170">
        <v>48.898800000000001</v>
      </c>
      <c r="I179" s="208">
        <v>111</v>
      </c>
      <c r="J179" s="170">
        <v>47.858400000000003</v>
      </c>
      <c r="K179" s="35">
        <f t="shared" si="24"/>
        <v>699672.054</v>
      </c>
      <c r="L179" s="36">
        <f t="shared" ref="L179:L192" si="25">(E179+F179+G179+H179+I179+J179)*D179</f>
        <v>31875.72</v>
      </c>
      <c r="M179" s="36">
        <f t="shared" ref="M179:M192" si="26">SUM(K179:L179)</f>
        <v>731547.77399999998</v>
      </c>
      <c r="N179" s="19"/>
    </row>
    <row r="180" spans="1:14" ht="15" customHeight="1" x14ac:dyDescent="0.3">
      <c r="A180" s="284" t="s">
        <v>299</v>
      </c>
      <c r="B180" s="285"/>
      <c r="C180" s="216">
        <v>2007</v>
      </c>
      <c r="D180" s="168">
        <v>350</v>
      </c>
      <c r="E180" s="208"/>
      <c r="F180" s="214"/>
      <c r="G180" s="208">
        <v>216</v>
      </c>
      <c r="H180" s="170">
        <v>158.14079999999998</v>
      </c>
      <c r="I180" s="208">
        <v>216</v>
      </c>
      <c r="J180" s="170">
        <v>152.93879999999999</v>
      </c>
      <c r="K180" s="35">
        <f t="shared" si="24"/>
        <v>1231282.8972</v>
      </c>
      <c r="L180" s="36">
        <f t="shared" si="25"/>
        <v>260077.86000000002</v>
      </c>
      <c r="M180" s="36">
        <f t="shared" si="26"/>
        <v>1491360.7572000001</v>
      </c>
      <c r="N180" s="19"/>
    </row>
    <row r="181" spans="1:14" ht="15" customHeight="1" x14ac:dyDescent="0.3">
      <c r="A181" s="284" t="s">
        <v>300</v>
      </c>
      <c r="B181" s="285"/>
      <c r="C181" s="216">
        <v>1759</v>
      </c>
      <c r="D181" s="168">
        <v>600</v>
      </c>
      <c r="E181" s="208"/>
      <c r="F181" s="214"/>
      <c r="G181" s="208">
        <v>236</v>
      </c>
      <c r="H181" s="170">
        <v>314.20080000000002</v>
      </c>
      <c r="I181" s="208">
        <v>236</v>
      </c>
      <c r="J181" s="170">
        <v>315.24119999999999</v>
      </c>
      <c r="K181" s="35">
        <f t="shared" si="24"/>
        <v>1276571.2779999999</v>
      </c>
      <c r="L181" s="36">
        <f t="shared" si="25"/>
        <v>660865.19999999995</v>
      </c>
      <c r="M181" s="36">
        <f t="shared" si="26"/>
        <v>1937436.4779999999</v>
      </c>
      <c r="N181" s="19"/>
    </row>
    <row r="182" spans="1:14" ht="15" customHeight="1" x14ac:dyDescent="0.3">
      <c r="A182" s="284" t="s">
        <v>301</v>
      </c>
      <c r="B182" s="285"/>
      <c r="C182" s="216">
        <v>1938</v>
      </c>
      <c r="D182" s="168">
        <v>1375</v>
      </c>
      <c r="E182" s="208"/>
      <c r="F182" s="214"/>
      <c r="G182" s="208">
        <v>0</v>
      </c>
      <c r="H182" s="170">
        <v>111.3228</v>
      </c>
      <c r="I182" s="208">
        <v>0</v>
      </c>
      <c r="J182" s="170">
        <v>112.36319999999999</v>
      </c>
      <c r="K182" s="35">
        <f t="shared" si="24"/>
        <v>125935.21799999999</v>
      </c>
      <c r="L182" s="36">
        <f t="shared" si="25"/>
        <v>307568.24999999994</v>
      </c>
      <c r="M182" s="36">
        <f t="shared" si="26"/>
        <v>433503.46799999994</v>
      </c>
      <c r="N182" s="19"/>
    </row>
    <row r="183" spans="1:14" ht="15" customHeight="1" x14ac:dyDescent="0.3">
      <c r="A183" s="284" t="s">
        <v>302</v>
      </c>
      <c r="B183" s="285"/>
      <c r="C183" s="216">
        <v>1549</v>
      </c>
      <c r="D183" s="168">
        <v>1549</v>
      </c>
      <c r="E183" s="208"/>
      <c r="F183" s="214"/>
      <c r="G183" s="208">
        <v>0</v>
      </c>
      <c r="H183" s="170">
        <v>99.878399999999999</v>
      </c>
      <c r="I183" s="208">
        <v>0</v>
      </c>
      <c r="J183" s="170">
        <v>107.16120000000001</v>
      </c>
      <c r="K183" s="35">
        <f t="shared" si="24"/>
        <v>0</v>
      </c>
      <c r="L183" s="36">
        <f t="shared" si="25"/>
        <v>320704.34039999999</v>
      </c>
      <c r="M183" s="36">
        <f t="shared" si="26"/>
        <v>320704.34039999999</v>
      </c>
      <c r="N183" s="19"/>
    </row>
    <row r="184" spans="1:14" ht="15" customHeight="1" x14ac:dyDescent="0.3">
      <c r="A184" s="284" t="s">
        <v>303</v>
      </c>
      <c r="B184" s="285"/>
      <c r="C184" s="216">
        <v>999</v>
      </c>
      <c r="D184" s="168">
        <v>999</v>
      </c>
      <c r="E184" s="208"/>
      <c r="F184" s="214"/>
      <c r="G184" s="208">
        <v>0</v>
      </c>
      <c r="H184" s="170">
        <v>161.262</v>
      </c>
      <c r="I184" s="208">
        <v>0</v>
      </c>
      <c r="J184" s="170">
        <v>186.23160000000001</v>
      </c>
      <c r="K184" s="35">
        <f t="shared" si="24"/>
        <v>0</v>
      </c>
      <c r="L184" s="36">
        <f t="shared" si="25"/>
        <v>347146.10639999999</v>
      </c>
      <c r="M184" s="36">
        <f t="shared" si="26"/>
        <v>347146.10639999999</v>
      </c>
      <c r="N184" s="19"/>
    </row>
    <row r="185" spans="1:14" ht="15" customHeight="1" x14ac:dyDescent="0.3">
      <c r="A185" s="284" t="s">
        <v>305</v>
      </c>
      <c r="B185" s="285"/>
      <c r="C185" s="216">
        <v>499</v>
      </c>
      <c r="D185" s="168">
        <v>499</v>
      </c>
      <c r="E185" s="208"/>
      <c r="F185" s="214"/>
      <c r="G185" s="208">
        <v>0</v>
      </c>
      <c r="H185" s="170">
        <v>466.09920000000005</v>
      </c>
      <c r="I185" s="208">
        <v>0</v>
      </c>
      <c r="J185" s="170">
        <v>494.19</v>
      </c>
      <c r="K185" s="35">
        <f t="shared" si="24"/>
        <v>0</v>
      </c>
      <c r="L185" s="36">
        <f t="shared" si="25"/>
        <v>479184.31080000004</v>
      </c>
      <c r="M185" s="36">
        <f t="shared" si="26"/>
        <v>479184.31080000004</v>
      </c>
    </row>
    <row r="186" spans="1:14" ht="15" customHeight="1" x14ac:dyDescent="0.3">
      <c r="A186" s="284" t="s">
        <v>304</v>
      </c>
      <c r="B186" s="285"/>
      <c r="C186" s="216">
        <v>100</v>
      </c>
      <c r="D186" s="168">
        <v>100</v>
      </c>
      <c r="E186" s="208">
        <v>31087</v>
      </c>
      <c r="F186" s="170"/>
      <c r="G186" s="208">
        <v>31087</v>
      </c>
      <c r="H186" s="170"/>
      <c r="I186" s="208">
        <v>31087</v>
      </c>
      <c r="J186" s="170"/>
      <c r="K186" s="35">
        <f t="shared" si="24"/>
        <v>0</v>
      </c>
      <c r="L186" s="36">
        <f t="shared" si="25"/>
        <v>9326100</v>
      </c>
      <c r="M186" s="36">
        <f t="shared" si="26"/>
        <v>9326100</v>
      </c>
    </row>
    <row r="187" spans="1:14" ht="15" customHeight="1" x14ac:dyDescent="0.3">
      <c r="A187" s="284" t="s">
        <v>297</v>
      </c>
      <c r="B187" s="285"/>
      <c r="C187" s="216">
        <v>936</v>
      </c>
      <c r="D187" s="168">
        <v>125</v>
      </c>
      <c r="E187" s="208">
        <v>179</v>
      </c>
      <c r="F187" s="170"/>
      <c r="G187" s="208"/>
      <c r="H187" s="214"/>
      <c r="I187" s="208"/>
      <c r="J187" s="214"/>
      <c r="K187" s="35">
        <f t="shared" si="24"/>
        <v>145169</v>
      </c>
      <c r="L187" s="36">
        <f t="shared" si="25"/>
        <v>22375</v>
      </c>
      <c r="M187" s="36">
        <f t="shared" si="26"/>
        <v>167544</v>
      </c>
    </row>
    <row r="188" spans="1:14" ht="15" customHeight="1" x14ac:dyDescent="0.3">
      <c r="A188" s="284" t="s">
        <v>298</v>
      </c>
      <c r="B188" s="285"/>
      <c r="C188" s="216">
        <v>941</v>
      </c>
      <c r="D188" s="168">
        <v>75</v>
      </c>
      <c r="E188" s="208">
        <v>163</v>
      </c>
      <c r="F188" s="170"/>
      <c r="G188" s="208"/>
      <c r="H188" s="214"/>
      <c r="I188" s="208"/>
      <c r="J188" s="214"/>
      <c r="K188" s="35">
        <f t="shared" si="24"/>
        <v>141158</v>
      </c>
      <c r="L188" s="36">
        <f t="shared" si="25"/>
        <v>12225</v>
      </c>
      <c r="M188" s="36">
        <f t="shared" si="26"/>
        <v>153383</v>
      </c>
    </row>
    <row r="189" spans="1:14" ht="15" customHeight="1" x14ac:dyDescent="0.3">
      <c r="A189" s="284" t="s">
        <v>345</v>
      </c>
      <c r="B189" s="285"/>
      <c r="C189" s="216">
        <v>723</v>
      </c>
      <c r="D189" s="168">
        <v>0</v>
      </c>
      <c r="E189" s="208">
        <v>0</v>
      </c>
      <c r="F189" s="170"/>
      <c r="G189" s="205"/>
      <c r="H189" s="214"/>
      <c r="I189" s="208"/>
      <c r="J189" s="214"/>
      <c r="K189" s="35">
        <f t="shared" si="24"/>
        <v>0</v>
      </c>
      <c r="L189" s="36">
        <f t="shared" si="25"/>
        <v>0</v>
      </c>
      <c r="M189" s="36">
        <f t="shared" si="26"/>
        <v>0</v>
      </c>
    </row>
    <row r="190" spans="1:14" ht="15" customHeight="1" x14ac:dyDescent="0.3">
      <c r="A190" s="284" t="s">
        <v>346</v>
      </c>
      <c r="B190" s="285"/>
      <c r="C190" s="216">
        <v>775</v>
      </c>
      <c r="D190" s="168">
        <v>775</v>
      </c>
      <c r="E190" s="208">
        <v>0</v>
      </c>
      <c r="F190" s="170"/>
      <c r="G190" s="205"/>
      <c r="H190" s="214"/>
      <c r="I190" s="205"/>
      <c r="J190" s="214"/>
      <c r="K190" s="35">
        <f t="shared" si="24"/>
        <v>0</v>
      </c>
      <c r="L190" s="36">
        <f t="shared" si="25"/>
        <v>0</v>
      </c>
      <c r="M190" s="36">
        <f t="shared" si="26"/>
        <v>0</v>
      </c>
    </row>
    <row r="191" spans="1:14" ht="15" customHeight="1" x14ac:dyDescent="0.3">
      <c r="A191" s="284" t="s">
        <v>351</v>
      </c>
      <c r="B191" s="285"/>
      <c r="C191" s="216">
        <v>350</v>
      </c>
      <c r="D191" s="168">
        <v>350</v>
      </c>
      <c r="E191" s="208">
        <v>0</v>
      </c>
      <c r="F191" s="170"/>
      <c r="G191" s="205"/>
      <c r="H191" s="214"/>
      <c r="I191" s="205"/>
      <c r="J191" s="214"/>
      <c r="K191" s="35">
        <f t="shared" si="24"/>
        <v>0</v>
      </c>
      <c r="L191" s="36">
        <f t="shared" si="25"/>
        <v>0</v>
      </c>
      <c r="M191" s="36">
        <f t="shared" si="26"/>
        <v>0</v>
      </c>
    </row>
    <row r="192" spans="1:14" ht="15" customHeight="1" x14ac:dyDescent="0.3">
      <c r="A192" s="286" t="s">
        <v>352</v>
      </c>
      <c r="B192" s="287"/>
      <c r="C192" s="219">
        <v>250</v>
      </c>
      <c r="D192" s="201">
        <v>250</v>
      </c>
      <c r="E192" s="263">
        <f>E157</f>
        <v>0</v>
      </c>
      <c r="F192" s="170">
        <v>0</v>
      </c>
      <c r="G192" s="215">
        <v>0</v>
      </c>
      <c r="H192" s="214">
        <v>0</v>
      </c>
      <c r="I192" s="215">
        <v>0</v>
      </c>
      <c r="J192" s="214">
        <v>0</v>
      </c>
      <c r="K192" s="35">
        <f t="shared" si="24"/>
        <v>0</v>
      </c>
      <c r="L192" s="36">
        <f t="shared" si="25"/>
        <v>0</v>
      </c>
      <c r="M192" s="36">
        <f t="shared" si="26"/>
        <v>0</v>
      </c>
    </row>
    <row r="193" spans="1:14" ht="15" customHeight="1" x14ac:dyDescent="0.3">
      <c r="B193" s="76" t="s">
        <v>109</v>
      </c>
      <c r="C193" s="217"/>
      <c r="D193" s="218"/>
      <c r="E193" s="74">
        <f t="shared" ref="E193:M193" si="27">SUM(E178:E192)</f>
        <v>31429</v>
      </c>
      <c r="F193" s="77">
        <f t="shared" si="27"/>
        <v>0</v>
      </c>
      <c r="G193" s="75">
        <f t="shared" si="27"/>
        <v>31730</v>
      </c>
      <c r="H193" s="77">
        <f t="shared" si="27"/>
        <v>1393.0956000000001</v>
      </c>
      <c r="I193" s="75">
        <f t="shared" si="27"/>
        <v>31730</v>
      </c>
      <c r="J193" s="77">
        <f t="shared" si="27"/>
        <v>1452.3984</v>
      </c>
      <c r="K193" s="87">
        <f t="shared" si="27"/>
        <v>4059447.2623999999</v>
      </c>
      <c r="L193" s="37">
        <f t="shared" si="27"/>
        <v>11814063.147599999</v>
      </c>
      <c r="M193" s="37">
        <f t="shared" si="27"/>
        <v>15873510.41</v>
      </c>
    </row>
    <row r="194" spans="1:14" ht="15" customHeight="1" x14ac:dyDescent="0.3">
      <c r="B194" s="76"/>
      <c r="C194" s="39"/>
      <c r="D194" s="68"/>
      <c r="E194" s="85"/>
      <c r="F194" s="85"/>
      <c r="G194" s="86"/>
      <c r="H194" s="85"/>
      <c r="I194" s="86"/>
      <c r="J194" s="85"/>
    </row>
    <row r="195" spans="1:14" ht="15.75" customHeight="1" x14ac:dyDescent="0.3">
      <c r="B195" s="76"/>
      <c r="C195" s="39"/>
      <c r="D195" s="68"/>
      <c r="E195" s="85"/>
      <c r="F195" s="85"/>
      <c r="G195" s="86"/>
      <c r="H195" s="85"/>
      <c r="I195" s="86"/>
      <c r="J195" s="85"/>
      <c r="K195" s="79" t="s">
        <v>325</v>
      </c>
      <c r="L195" s="230">
        <f>L186*0.25</f>
        <v>2331525</v>
      </c>
    </row>
    <row r="196" spans="1:14" ht="15" customHeight="1" x14ac:dyDescent="0.3">
      <c r="B196" s="76"/>
      <c r="C196" s="39"/>
      <c r="D196" s="68"/>
      <c r="E196" s="85"/>
      <c r="F196" s="85"/>
      <c r="G196" s="86"/>
      <c r="H196" s="85"/>
      <c r="I196" s="86"/>
      <c r="J196" s="85"/>
      <c r="K196" s="79" t="s">
        <v>326</v>
      </c>
      <c r="L196" s="194">
        <f>L193-L195</f>
        <v>9482538.1475999989</v>
      </c>
    </row>
    <row r="197" spans="1:14" x14ac:dyDescent="0.3">
      <c r="A197" s="92" t="s">
        <v>116</v>
      </c>
      <c r="B197" s="93"/>
      <c r="C197" s="91"/>
      <c r="D197" s="92"/>
      <c r="E197" s="94"/>
      <c r="F197" s="71"/>
      <c r="G197" s="94"/>
      <c r="H197" s="43"/>
    </row>
    <row r="198" spans="1:14" x14ac:dyDescent="0.3">
      <c r="A198" s="95" t="s">
        <v>117</v>
      </c>
      <c r="B198" s="95"/>
      <c r="C198" s="96"/>
      <c r="D198" s="95"/>
      <c r="E198" s="95"/>
      <c r="F198" s="95"/>
      <c r="G198" s="95"/>
      <c r="I198" s="10"/>
      <c r="J198" s="78" t="s">
        <v>114</v>
      </c>
      <c r="K198" s="88">
        <f>(C178-D178)*(G178+I178)+(C179-D179)*(G179+I179)+(C180-D180)*(G180+I180)+(C181-D181)*(G181+I181)+(C182-D182)*(G182+I182)+(C187-D187)*E187+(C188-D188)*E188+(C189-D189)*E189</f>
        <v>2342729</v>
      </c>
      <c r="L198" s="42">
        <f>D178*(G178+I178)+D179*(G179+I179)+D180*(G180+I180)+D181*(G181+I181)+D182*(G182+I182)+D183*(G183+I183)+D184*(G184+I184)+D185*(G185+I185)+D186*(G186+I186)+D187*E187+D188*E188+D192*(G192+I192)</f>
        <v>6740600</v>
      </c>
      <c r="M198" s="80">
        <f>SUM(K198:L198)</f>
        <v>9083329</v>
      </c>
    </row>
    <row r="199" spans="1:14" x14ac:dyDescent="0.3">
      <c r="A199" s="97" t="s">
        <v>118</v>
      </c>
      <c r="B199" s="97"/>
      <c r="C199" s="98"/>
      <c r="D199" s="97"/>
      <c r="E199" s="97"/>
      <c r="F199" s="97"/>
      <c r="G199" s="97"/>
      <c r="J199" s="79" t="s">
        <v>115</v>
      </c>
      <c r="K199" s="89">
        <f>(C178-D178)*(H178+J178)+(C179-D179)*(H179+J179)+(C180-D180)*(H180+J180)+(C181-D181)*(H181+J181)+(C182-D182)*(H182+J182)+(C187-D187)*F187+(C188-D188)*F188+(C189-D189)*F189</f>
        <v>1716718.2623999999</v>
      </c>
      <c r="L199" s="84">
        <f>D178*(H178+J178)+D179*(H179+J179)+D180*(H180+J180)+D181*(H181+J181)+D182*(H182+J182)+D183*(H183+J183)+D184*(H184+J184)+D185*(H185+J185)+D186*(H186+J186)+D187*F187+D188*F188+D190*F190+D191*F191+D192*(F192)</f>
        <v>1964763.1475999998</v>
      </c>
      <c r="M199" s="80">
        <f>SUM(K199:L199)</f>
        <v>3681481.4099999997</v>
      </c>
    </row>
    <row r="201" spans="1:14" x14ac:dyDescent="0.3">
      <c r="A201" s="4" t="s">
        <v>130</v>
      </c>
      <c r="B201" s="6"/>
      <c r="C201" s="61" t="s">
        <v>85</v>
      </c>
      <c r="D201" s="99" t="s">
        <v>85</v>
      </c>
      <c r="E201" s="288" t="s">
        <v>111</v>
      </c>
      <c r="F201" s="289"/>
      <c r="G201" s="288" t="s">
        <v>71</v>
      </c>
      <c r="H201" s="289"/>
      <c r="I201" s="290" t="s">
        <v>70</v>
      </c>
      <c r="J201" s="291"/>
    </row>
    <row r="202" spans="1:14" s="34" customFormat="1" ht="45" customHeight="1" x14ac:dyDescent="0.2">
      <c r="A202" s="292" t="s">
        <v>74</v>
      </c>
      <c r="B202" s="293"/>
      <c r="C202" s="31" t="s">
        <v>356</v>
      </c>
      <c r="D202" s="32" t="s">
        <v>108</v>
      </c>
      <c r="E202" s="72" t="s">
        <v>107</v>
      </c>
      <c r="F202" s="73" t="s">
        <v>110</v>
      </c>
      <c r="G202" s="72" t="s">
        <v>107</v>
      </c>
      <c r="H202" s="73" t="s">
        <v>110</v>
      </c>
      <c r="I202" s="72" t="s">
        <v>107</v>
      </c>
      <c r="J202" s="73" t="s">
        <v>110</v>
      </c>
      <c r="K202" s="33" t="s">
        <v>73</v>
      </c>
      <c r="L202" s="220" t="s">
        <v>327</v>
      </c>
      <c r="M202" s="220" t="s">
        <v>113</v>
      </c>
    </row>
    <row r="203" spans="1:14" ht="15" customHeight="1" x14ac:dyDescent="0.3">
      <c r="A203" s="284" t="s">
        <v>297</v>
      </c>
      <c r="B203" s="285"/>
      <c r="C203" s="216">
        <v>2152</v>
      </c>
      <c r="D203" s="168">
        <v>200</v>
      </c>
      <c r="E203" s="212"/>
      <c r="F203" s="213"/>
      <c r="G203" s="212">
        <v>80</v>
      </c>
      <c r="H203" s="169">
        <v>33.958655999999998</v>
      </c>
      <c r="I203" s="212">
        <v>80</v>
      </c>
      <c r="J203" s="169">
        <v>37.14228</v>
      </c>
      <c r="K203" s="35">
        <f t="shared" ref="K203:K217" si="28">(C203-D203)*(E203+F203+G203+H203+I203+J203)</f>
        <v>451109.02707199997</v>
      </c>
      <c r="L203" s="36">
        <f>(E203+F203+G203+H203+I203+J203)*D203</f>
        <v>46220.1872</v>
      </c>
      <c r="M203" s="36">
        <f>SUM(K203:L203)</f>
        <v>497329.21427199995</v>
      </c>
      <c r="N203" s="19"/>
    </row>
    <row r="204" spans="1:14" ht="15" customHeight="1" x14ac:dyDescent="0.3">
      <c r="A204" s="284" t="s">
        <v>298</v>
      </c>
      <c r="B204" s="285"/>
      <c r="C204" s="216">
        <v>2339</v>
      </c>
      <c r="D204" s="168">
        <v>100</v>
      </c>
      <c r="E204" s="208"/>
      <c r="F204" s="214"/>
      <c r="G204" s="208">
        <v>111</v>
      </c>
      <c r="H204" s="170">
        <v>49.876776</v>
      </c>
      <c r="I204" s="208">
        <v>111</v>
      </c>
      <c r="J204" s="170">
        <v>48.815568000000006</v>
      </c>
      <c r="K204" s="35">
        <f t="shared" si="28"/>
        <v>718030.15821599995</v>
      </c>
      <c r="L204" s="36">
        <f t="shared" ref="L204:L217" si="29">(E204+F204+G204+H204+I204+J204)*D204</f>
        <v>32069.234399999998</v>
      </c>
      <c r="M204" s="36">
        <f t="shared" ref="M204:M217" si="30">SUM(K204:L204)</f>
        <v>750099.39261599991</v>
      </c>
      <c r="N204" s="19"/>
    </row>
    <row r="205" spans="1:14" ht="15" customHeight="1" x14ac:dyDescent="0.3">
      <c r="A205" s="284" t="s">
        <v>299</v>
      </c>
      <c r="B205" s="285"/>
      <c r="C205" s="216">
        <v>2040</v>
      </c>
      <c r="D205" s="168">
        <v>350</v>
      </c>
      <c r="E205" s="208"/>
      <c r="F205" s="214"/>
      <c r="G205" s="208">
        <v>216</v>
      </c>
      <c r="H205" s="170">
        <v>161.30361599999998</v>
      </c>
      <c r="I205" s="208">
        <v>216</v>
      </c>
      <c r="J205" s="170">
        <v>155.99757599999998</v>
      </c>
      <c r="K205" s="35">
        <f t="shared" si="28"/>
        <v>1266319.0144799999</v>
      </c>
      <c r="L205" s="36">
        <f t="shared" si="29"/>
        <v>262255.41719999997</v>
      </c>
      <c r="M205" s="36">
        <f t="shared" si="30"/>
        <v>1528574.4316799999</v>
      </c>
      <c r="N205" s="19"/>
    </row>
    <row r="206" spans="1:14" ht="15" customHeight="1" x14ac:dyDescent="0.3">
      <c r="A206" s="284" t="s">
        <v>300</v>
      </c>
      <c r="B206" s="285"/>
      <c r="C206" s="216">
        <v>1782</v>
      </c>
      <c r="D206" s="168">
        <v>600</v>
      </c>
      <c r="E206" s="208"/>
      <c r="F206" s="214"/>
      <c r="G206" s="208">
        <v>236</v>
      </c>
      <c r="H206" s="170">
        <v>320.48481600000002</v>
      </c>
      <c r="I206" s="208">
        <v>236</v>
      </c>
      <c r="J206" s="170">
        <v>321.54602399999999</v>
      </c>
      <c r="K206" s="35">
        <f t="shared" si="28"/>
        <v>1316784.4528799998</v>
      </c>
      <c r="L206" s="36">
        <f t="shared" si="29"/>
        <v>668418.50399999996</v>
      </c>
      <c r="M206" s="36">
        <f t="shared" si="30"/>
        <v>1985202.9568799997</v>
      </c>
      <c r="N206" s="19"/>
    </row>
    <row r="207" spans="1:14" ht="15" customHeight="1" x14ac:dyDescent="0.3">
      <c r="A207" s="284" t="s">
        <v>301</v>
      </c>
      <c r="B207" s="285"/>
      <c r="C207" s="216">
        <v>1949</v>
      </c>
      <c r="D207" s="168">
        <v>1375</v>
      </c>
      <c r="E207" s="208"/>
      <c r="F207" s="214"/>
      <c r="G207" s="208">
        <v>0</v>
      </c>
      <c r="H207" s="170">
        <v>113.549256</v>
      </c>
      <c r="I207" s="208">
        <v>0</v>
      </c>
      <c r="J207" s="170">
        <v>114.61046399999999</v>
      </c>
      <c r="K207" s="35">
        <f t="shared" si="28"/>
        <v>130963.67928</v>
      </c>
      <c r="L207" s="36">
        <f t="shared" si="29"/>
        <v>313719.61499999999</v>
      </c>
      <c r="M207" s="36">
        <f t="shared" si="30"/>
        <v>444683.29427999997</v>
      </c>
      <c r="N207" s="19"/>
    </row>
    <row r="208" spans="1:14" ht="15" customHeight="1" x14ac:dyDescent="0.3">
      <c r="A208" s="284" t="s">
        <v>302</v>
      </c>
      <c r="B208" s="285"/>
      <c r="C208" s="216">
        <v>1549</v>
      </c>
      <c r="D208" s="168">
        <v>1549</v>
      </c>
      <c r="E208" s="208"/>
      <c r="F208" s="214"/>
      <c r="G208" s="208">
        <v>0</v>
      </c>
      <c r="H208" s="170">
        <v>101.875968</v>
      </c>
      <c r="I208" s="208">
        <v>0</v>
      </c>
      <c r="J208" s="170">
        <v>109.30442400000001</v>
      </c>
      <c r="K208" s="35">
        <f t="shared" si="28"/>
        <v>0</v>
      </c>
      <c r="L208" s="36">
        <f t="shared" si="29"/>
        <v>327118.42720800004</v>
      </c>
      <c r="M208" s="36">
        <f t="shared" si="30"/>
        <v>327118.42720800004</v>
      </c>
      <c r="N208" s="19"/>
    </row>
    <row r="209" spans="1:14" ht="15" customHeight="1" x14ac:dyDescent="0.3">
      <c r="A209" s="284" t="s">
        <v>303</v>
      </c>
      <c r="B209" s="285"/>
      <c r="C209" s="216">
        <v>999</v>
      </c>
      <c r="D209" s="168">
        <v>999</v>
      </c>
      <c r="E209" s="208"/>
      <c r="F209" s="214"/>
      <c r="G209" s="208">
        <v>0</v>
      </c>
      <c r="H209" s="170">
        <v>164.48724000000001</v>
      </c>
      <c r="I209" s="208">
        <v>0</v>
      </c>
      <c r="J209" s="170">
        <v>189.95623200000003</v>
      </c>
      <c r="K209" s="35">
        <f t="shared" si="28"/>
        <v>0</v>
      </c>
      <c r="L209" s="36">
        <f t="shared" si="29"/>
        <v>354089.02852800005</v>
      </c>
      <c r="M209" s="36">
        <f t="shared" si="30"/>
        <v>354089.02852800005</v>
      </c>
      <c r="N209" s="19"/>
    </row>
    <row r="210" spans="1:14" ht="15" customHeight="1" x14ac:dyDescent="0.3">
      <c r="A210" s="284" t="s">
        <v>305</v>
      </c>
      <c r="B210" s="285"/>
      <c r="C210" s="216">
        <v>499</v>
      </c>
      <c r="D210" s="168">
        <v>499</v>
      </c>
      <c r="E210" s="208"/>
      <c r="F210" s="214"/>
      <c r="G210" s="208">
        <v>0</v>
      </c>
      <c r="H210" s="170">
        <v>475.42118400000004</v>
      </c>
      <c r="I210" s="208">
        <v>0</v>
      </c>
      <c r="J210" s="170">
        <v>504.07380000000001</v>
      </c>
      <c r="K210" s="35">
        <f t="shared" si="28"/>
        <v>0</v>
      </c>
      <c r="L210" s="36">
        <f t="shared" si="29"/>
        <v>488767.99701600004</v>
      </c>
      <c r="M210" s="36">
        <f t="shared" si="30"/>
        <v>488767.99701600004</v>
      </c>
    </row>
    <row r="211" spans="1:14" ht="15" customHeight="1" x14ac:dyDescent="0.3">
      <c r="A211" s="284" t="s">
        <v>304</v>
      </c>
      <c r="B211" s="285"/>
      <c r="C211" s="216">
        <v>100</v>
      </c>
      <c r="D211" s="168">
        <v>100</v>
      </c>
      <c r="E211" s="208">
        <v>31087</v>
      </c>
      <c r="F211" s="170"/>
      <c r="G211" s="208">
        <v>31087</v>
      </c>
      <c r="H211" s="170"/>
      <c r="I211" s="208">
        <v>31087</v>
      </c>
      <c r="J211" s="170"/>
      <c r="K211" s="35">
        <f t="shared" si="28"/>
        <v>0</v>
      </c>
      <c r="L211" s="36">
        <f t="shared" si="29"/>
        <v>9326100</v>
      </c>
      <c r="M211" s="36">
        <f t="shared" si="30"/>
        <v>9326100</v>
      </c>
    </row>
    <row r="212" spans="1:14" ht="15" customHeight="1" x14ac:dyDescent="0.3">
      <c r="A212" s="284" t="s">
        <v>297</v>
      </c>
      <c r="B212" s="285"/>
      <c r="C212" s="216">
        <v>952</v>
      </c>
      <c r="D212" s="168">
        <v>125</v>
      </c>
      <c r="E212" s="208">
        <v>179</v>
      </c>
      <c r="F212" s="170"/>
      <c r="G212" s="208"/>
      <c r="H212" s="214"/>
      <c r="I212" s="208"/>
      <c r="J212" s="214"/>
      <c r="K212" s="35">
        <f t="shared" si="28"/>
        <v>148033</v>
      </c>
      <c r="L212" s="36">
        <f t="shared" si="29"/>
        <v>22375</v>
      </c>
      <c r="M212" s="36">
        <f t="shared" si="30"/>
        <v>170408</v>
      </c>
    </row>
    <row r="213" spans="1:14" ht="15" customHeight="1" x14ac:dyDescent="0.3">
      <c r="A213" s="284" t="s">
        <v>298</v>
      </c>
      <c r="B213" s="285"/>
      <c r="C213" s="216">
        <v>958</v>
      </c>
      <c r="D213" s="168">
        <v>75</v>
      </c>
      <c r="E213" s="208">
        <v>163</v>
      </c>
      <c r="F213" s="170"/>
      <c r="G213" s="208"/>
      <c r="H213" s="214"/>
      <c r="I213" s="205"/>
      <c r="J213" s="214"/>
      <c r="K213" s="35">
        <f t="shared" si="28"/>
        <v>143929</v>
      </c>
      <c r="L213" s="36">
        <f t="shared" si="29"/>
        <v>12225</v>
      </c>
      <c r="M213" s="36">
        <f t="shared" si="30"/>
        <v>156154</v>
      </c>
    </row>
    <row r="214" spans="1:14" ht="15" customHeight="1" x14ac:dyDescent="0.3">
      <c r="A214" s="284" t="s">
        <v>345</v>
      </c>
      <c r="B214" s="285"/>
      <c r="C214" s="216">
        <v>738</v>
      </c>
      <c r="D214" s="168">
        <v>0</v>
      </c>
      <c r="E214" s="208">
        <v>0</v>
      </c>
      <c r="F214" s="170"/>
      <c r="G214" s="205"/>
      <c r="H214" s="214"/>
      <c r="I214" s="205"/>
      <c r="J214" s="214"/>
      <c r="K214" s="35">
        <f t="shared" si="28"/>
        <v>0</v>
      </c>
      <c r="L214" s="36">
        <f t="shared" si="29"/>
        <v>0</v>
      </c>
      <c r="M214" s="36">
        <f t="shared" si="30"/>
        <v>0</v>
      </c>
    </row>
    <row r="215" spans="1:14" ht="15" customHeight="1" x14ac:dyDescent="0.3">
      <c r="A215" s="284" t="s">
        <v>346</v>
      </c>
      <c r="B215" s="285"/>
      <c r="C215" s="216">
        <v>775</v>
      </c>
      <c r="D215" s="168">
        <v>775</v>
      </c>
      <c r="E215" s="208">
        <v>0</v>
      </c>
      <c r="F215" s="170"/>
      <c r="G215" s="205"/>
      <c r="H215" s="214"/>
      <c r="I215" s="205"/>
      <c r="J215" s="214"/>
      <c r="K215" s="35">
        <f t="shared" si="28"/>
        <v>0</v>
      </c>
      <c r="L215" s="36">
        <f t="shared" si="29"/>
        <v>0</v>
      </c>
      <c r="M215" s="36">
        <f t="shared" si="30"/>
        <v>0</v>
      </c>
    </row>
    <row r="216" spans="1:14" ht="15" customHeight="1" x14ac:dyDescent="0.3">
      <c r="A216" s="284" t="s">
        <v>351</v>
      </c>
      <c r="B216" s="285"/>
      <c r="C216" s="216">
        <v>350</v>
      </c>
      <c r="D216" s="168">
        <v>350</v>
      </c>
      <c r="E216" s="208">
        <v>0</v>
      </c>
      <c r="F216" s="170"/>
      <c r="G216" s="205"/>
      <c r="H216" s="214"/>
      <c r="I216" s="205"/>
      <c r="J216" s="214"/>
      <c r="K216" s="35">
        <f t="shared" si="28"/>
        <v>0</v>
      </c>
      <c r="L216" s="36">
        <f t="shared" si="29"/>
        <v>0</v>
      </c>
      <c r="M216" s="36">
        <f t="shared" si="30"/>
        <v>0</v>
      </c>
    </row>
    <row r="217" spans="1:14" ht="15" customHeight="1" x14ac:dyDescent="0.3">
      <c r="A217" s="286" t="s">
        <v>352</v>
      </c>
      <c r="B217" s="287"/>
      <c r="C217" s="219">
        <v>250</v>
      </c>
      <c r="D217" s="201">
        <v>250</v>
      </c>
      <c r="E217" s="263">
        <f>E182</f>
        <v>0</v>
      </c>
      <c r="F217" s="170">
        <v>0</v>
      </c>
      <c r="G217" s="215">
        <v>0</v>
      </c>
      <c r="H217" s="214">
        <v>0</v>
      </c>
      <c r="I217" s="215">
        <v>0</v>
      </c>
      <c r="J217" s="214">
        <v>0</v>
      </c>
      <c r="K217" s="35">
        <f t="shared" si="28"/>
        <v>0</v>
      </c>
      <c r="L217" s="36">
        <f t="shared" si="29"/>
        <v>0</v>
      </c>
      <c r="M217" s="36">
        <f t="shared" si="30"/>
        <v>0</v>
      </c>
    </row>
    <row r="218" spans="1:14" ht="15" customHeight="1" x14ac:dyDescent="0.3">
      <c r="B218" s="76" t="s">
        <v>109</v>
      </c>
      <c r="C218" s="217"/>
      <c r="D218" s="218"/>
      <c r="E218" s="74">
        <f t="shared" ref="E218:M218" si="31">SUM(E203:E217)</f>
        <v>31429</v>
      </c>
      <c r="F218" s="77">
        <f t="shared" si="31"/>
        <v>0</v>
      </c>
      <c r="G218" s="75">
        <f t="shared" si="31"/>
        <v>31730</v>
      </c>
      <c r="H218" s="77">
        <f t="shared" si="31"/>
        <v>1420.957512</v>
      </c>
      <c r="I218" s="75">
        <f t="shared" si="31"/>
        <v>31730</v>
      </c>
      <c r="J218" s="77">
        <f t="shared" si="31"/>
        <v>1481.4463679999999</v>
      </c>
      <c r="K218" s="87">
        <f t="shared" si="31"/>
        <v>4175168.3319279994</v>
      </c>
      <c r="L218" s="37">
        <f t="shared" si="31"/>
        <v>11853358.410552001</v>
      </c>
      <c r="M218" s="37">
        <f t="shared" si="31"/>
        <v>16028526.742479999</v>
      </c>
    </row>
    <row r="219" spans="1:14" ht="15" customHeight="1" x14ac:dyDescent="0.3">
      <c r="B219" s="76"/>
      <c r="C219" s="39"/>
      <c r="D219" s="68"/>
      <c r="E219" s="85"/>
      <c r="F219" s="85"/>
      <c r="G219" s="86"/>
      <c r="H219" s="85"/>
      <c r="I219" s="86"/>
      <c r="J219" s="85"/>
    </row>
    <row r="220" spans="1:14" ht="15" customHeight="1" x14ac:dyDescent="0.3">
      <c r="B220" s="76"/>
      <c r="C220" s="39"/>
      <c r="D220" s="68"/>
      <c r="E220" s="85"/>
      <c r="F220" s="85"/>
      <c r="G220" s="86"/>
      <c r="H220" s="85"/>
      <c r="I220" s="86"/>
      <c r="J220" s="85"/>
      <c r="K220" s="79" t="s">
        <v>325</v>
      </c>
      <c r="L220" s="230">
        <f>L211*0.25</f>
        <v>2331525</v>
      </c>
    </row>
    <row r="221" spans="1:14" ht="15" customHeight="1" x14ac:dyDescent="0.3">
      <c r="B221" s="76"/>
      <c r="C221" s="39"/>
      <c r="D221" s="68"/>
      <c r="E221" s="85"/>
      <c r="F221" s="85"/>
      <c r="G221" s="86"/>
      <c r="H221" s="85"/>
      <c r="I221" s="86"/>
      <c r="J221" s="85"/>
      <c r="K221" s="79" t="s">
        <v>326</v>
      </c>
      <c r="L221" s="194">
        <f>L218-L220</f>
        <v>9521833.4105520006</v>
      </c>
    </row>
    <row r="222" spans="1:14" x14ac:dyDescent="0.3">
      <c r="A222" s="92" t="s">
        <v>116</v>
      </c>
      <c r="B222" s="93"/>
      <c r="C222" s="91"/>
      <c r="D222" s="92"/>
      <c r="E222" s="94"/>
      <c r="F222" s="71"/>
      <c r="G222" s="94"/>
      <c r="H222" s="43"/>
    </row>
    <row r="223" spans="1:14" x14ac:dyDescent="0.3">
      <c r="A223" s="95" t="s">
        <v>117</v>
      </c>
      <c r="B223" s="95"/>
      <c r="C223" s="96"/>
      <c r="D223" s="95"/>
      <c r="E223" s="95"/>
      <c r="F223" s="95"/>
      <c r="G223" s="95"/>
      <c r="I223" s="10"/>
      <c r="J223" s="78" t="s">
        <v>114</v>
      </c>
      <c r="K223" s="88">
        <f>(C203-D203)*(G203+I203)+(C204-D204)*(G204+I204)+(C205-D205)*(G205+I205)+(C206-D206)*(G206+I206)+(C207-D207)*(G207+I207)+(C212-D212)*E212+(C213-D213)*E213+(C214-D214)*E214</f>
        <v>2389324</v>
      </c>
      <c r="L223" s="42">
        <f>D203*(G203+I203)+D204*(G204+I204)+D205*(G205+I205)+D206*(G206+I206)+D207*(G207+I207)+D208*(G208+I208)+D209*(G209+I209)+D210*(G210+I210)+D211*(G211+I211)+D212*E212+D213*E213+D217*(G217+I217)</f>
        <v>6740600</v>
      </c>
      <c r="M223" s="80">
        <f>SUM(K223:L223)</f>
        <v>9129924</v>
      </c>
    </row>
    <row r="224" spans="1:14" x14ac:dyDescent="0.3">
      <c r="A224" s="97" t="s">
        <v>118</v>
      </c>
      <c r="B224" s="97"/>
      <c r="C224" s="98"/>
      <c r="D224" s="97"/>
      <c r="E224" s="97"/>
      <c r="F224" s="97"/>
      <c r="G224" s="97"/>
      <c r="J224" s="79" t="s">
        <v>115</v>
      </c>
      <c r="K224" s="89">
        <f>(C203-D203)*(H203+J203)+(C204-D204)*(H204+J204)+(C205-D205)*(H205+J205)+(C206-D206)*(H206+J206)+(C207-D207)*(H207+J207)+(C212-D212)*F212+(C213-D213)*F213+(C214-D214)*F214</f>
        <v>1785844.3319279999</v>
      </c>
      <c r="L224" s="84">
        <f>D203*(H203+J203)+D204*(H204+J204)+D205*(H205+J205)+D206*(H206+J206)+D207*(H207+J207)+D208*(H208+J208)+D209*(H209+J209)+D210*(H210+J210)+D211*(H211+J211)+D212*F212+D213*F213+D215*F215+D216*F216+D217*(F217)</f>
        <v>2004058.4105520002</v>
      </c>
      <c r="M224" s="80">
        <f>SUM(K224:L224)</f>
        <v>3789902.74248</v>
      </c>
    </row>
    <row r="226" spans="1:14" x14ac:dyDescent="0.3">
      <c r="A226" s="4" t="s">
        <v>131</v>
      </c>
      <c r="B226" s="6"/>
      <c r="C226" s="61" t="s">
        <v>85</v>
      </c>
      <c r="D226" s="99" t="s">
        <v>85</v>
      </c>
      <c r="E226" s="288" t="s">
        <v>111</v>
      </c>
      <c r="F226" s="289"/>
      <c r="G226" s="288" t="s">
        <v>71</v>
      </c>
      <c r="H226" s="289"/>
      <c r="I226" s="290" t="s">
        <v>70</v>
      </c>
      <c r="J226" s="291"/>
    </row>
    <row r="227" spans="1:14" s="34" customFormat="1" ht="45" customHeight="1" x14ac:dyDescent="0.2">
      <c r="A227" s="292" t="s">
        <v>74</v>
      </c>
      <c r="B227" s="293"/>
      <c r="C227" s="31" t="s">
        <v>357</v>
      </c>
      <c r="D227" s="32" t="s">
        <v>108</v>
      </c>
      <c r="E227" s="72" t="s">
        <v>107</v>
      </c>
      <c r="F227" s="73" t="s">
        <v>110</v>
      </c>
      <c r="G227" s="72" t="s">
        <v>107</v>
      </c>
      <c r="H227" s="73" t="s">
        <v>110</v>
      </c>
      <c r="I227" s="72" t="s">
        <v>107</v>
      </c>
      <c r="J227" s="73" t="s">
        <v>110</v>
      </c>
      <c r="K227" s="33" t="s">
        <v>73</v>
      </c>
      <c r="L227" s="220" t="s">
        <v>327</v>
      </c>
      <c r="M227" s="220" t="s">
        <v>113</v>
      </c>
    </row>
    <row r="228" spans="1:14" ht="15" customHeight="1" x14ac:dyDescent="0.3">
      <c r="A228" s="284" t="s">
        <v>297</v>
      </c>
      <c r="B228" s="285"/>
      <c r="C228" s="216">
        <v>2191</v>
      </c>
      <c r="D228" s="168">
        <v>200</v>
      </c>
      <c r="E228" s="212"/>
      <c r="F228" s="213"/>
      <c r="G228" s="212">
        <v>80</v>
      </c>
      <c r="H228" s="169">
        <v>34.637829119999999</v>
      </c>
      <c r="I228" s="212">
        <v>80</v>
      </c>
      <c r="J228" s="169">
        <v>37.885125600000002</v>
      </c>
      <c r="K228" s="35">
        <f t="shared" ref="K228:K242" si="32">(C228-D228)*(E228+F228+G228+H228+I228+J228)</f>
        <v>462953.20284752001</v>
      </c>
      <c r="L228" s="36">
        <f>(E228+F228+G228+H228+I228+J228)*D228</f>
        <v>46504.590944000003</v>
      </c>
      <c r="M228" s="36">
        <f>SUM(K228:L228)</f>
        <v>509457.79379152</v>
      </c>
      <c r="N228" s="19"/>
    </row>
    <row r="229" spans="1:14" ht="15" customHeight="1" x14ac:dyDescent="0.3">
      <c r="A229" s="284" t="s">
        <v>298</v>
      </c>
      <c r="B229" s="285"/>
      <c r="C229" s="216">
        <v>2383</v>
      </c>
      <c r="D229" s="168">
        <v>100</v>
      </c>
      <c r="E229" s="208"/>
      <c r="F229" s="214"/>
      <c r="G229" s="208">
        <v>111</v>
      </c>
      <c r="H229" s="170">
        <v>50.874311519999999</v>
      </c>
      <c r="I229" s="208">
        <v>111</v>
      </c>
      <c r="J229" s="170">
        <v>49.79187936000001</v>
      </c>
      <c r="K229" s="35">
        <f t="shared" si="32"/>
        <v>736646.91377903998</v>
      </c>
      <c r="L229" s="36">
        <f t="shared" ref="L229:L242" si="33">(E229+F229+G229+H229+I229+J229)*D229</f>
        <v>32266.619087999999</v>
      </c>
      <c r="M229" s="36">
        <f t="shared" ref="M229:M242" si="34">SUM(K229:L229)</f>
        <v>768913.53286704002</v>
      </c>
    </row>
    <row r="230" spans="1:14" ht="15" customHeight="1" x14ac:dyDescent="0.3">
      <c r="A230" s="284" t="s">
        <v>299</v>
      </c>
      <c r="B230" s="285"/>
      <c r="C230" s="216">
        <v>2073</v>
      </c>
      <c r="D230" s="168">
        <v>350</v>
      </c>
      <c r="E230" s="208"/>
      <c r="F230" s="214"/>
      <c r="G230" s="208">
        <v>216</v>
      </c>
      <c r="H230" s="170">
        <v>164.52968831999999</v>
      </c>
      <c r="I230" s="208">
        <v>216</v>
      </c>
      <c r="J230" s="170">
        <v>159.11752751999998</v>
      </c>
      <c r="K230" s="35">
        <f t="shared" si="32"/>
        <v>1301980.15289232</v>
      </c>
      <c r="L230" s="36">
        <f t="shared" si="33"/>
        <v>264476.52554399997</v>
      </c>
      <c r="M230" s="36">
        <f t="shared" si="34"/>
        <v>1566456.6784363198</v>
      </c>
    </row>
    <row r="231" spans="1:14" ht="15" customHeight="1" x14ac:dyDescent="0.3">
      <c r="A231" s="284" t="s">
        <v>300</v>
      </c>
      <c r="B231" s="285"/>
      <c r="C231" s="216">
        <v>1806</v>
      </c>
      <c r="D231" s="168">
        <v>600</v>
      </c>
      <c r="E231" s="208"/>
      <c r="F231" s="214"/>
      <c r="G231" s="208">
        <v>236</v>
      </c>
      <c r="H231" s="170">
        <v>326.89451232000005</v>
      </c>
      <c r="I231" s="208">
        <v>236</v>
      </c>
      <c r="J231" s="170">
        <v>327.97694447999999</v>
      </c>
      <c r="K231" s="35">
        <f t="shared" si="32"/>
        <v>1359006.9769008001</v>
      </c>
      <c r="L231" s="36">
        <f t="shared" si="33"/>
        <v>676122.87407999998</v>
      </c>
      <c r="M231" s="36">
        <f t="shared" si="34"/>
        <v>2035129.8509808001</v>
      </c>
    </row>
    <row r="232" spans="1:14" ht="15" customHeight="1" x14ac:dyDescent="0.3">
      <c r="A232" s="284" t="s">
        <v>301</v>
      </c>
      <c r="B232" s="285"/>
      <c r="C232" s="216">
        <v>1961</v>
      </c>
      <c r="D232" s="168">
        <v>1375</v>
      </c>
      <c r="E232" s="208"/>
      <c r="F232" s="214"/>
      <c r="G232" s="208">
        <v>0</v>
      </c>
      <c r="H232" s="170">
        <v>115.82024112000001</v>
      </c>
      <c r="I232" s="208">
        <v>0</v>
      </c>
      <c r="J232" s="170">
        <v>116.90267328</v>
      </c>
      <c r="K232" s="35">
        <f t="shared" si="32"/>
        <v>136375.62783840002</v>
      </c>
      <c r="L232" s="36">
        <f t="shared" si="33"/>
        <v>319994.0073</v>
      </c>
      <c r="M232" s="36">
        <f t="shared" si="34"/>
        <v>456369.63513840002</v>
      </c>
    </row>
    <row r="233" spans="1:14" ht="15" customHeight="1" x14ac:dyDescent="0.3">
      <c r="A233" s="284" t="s">
        <v>302</v>
      </c>
      <c r="B233" s="285"/>
      <c r="C233" s="216">
        <v>1549</v>
      </c>
      <c r="D233" s="168">
        <v>1549</v>
      </c>
      <c r="E233" s="208"/>
      <c r="F233" s="214"/>
      <c r="G233" s="208">
        <v>0</v>
      </c>
      <c r="H233" s="170">
        <v>103.91348736</v>
      </c>
      <c r="I233" s="208">
        <v>0</v>
      </c>
      <c r="J233" s="170">
        <v>111.49051248000001</v>
      </c>
      <c r="K233" s="35">
        <f t="shared" si="32"/>
        <v>0</v>
      </c>
      <c r="L233" s="36">
        <f t="shared" si="33"/>
        <v>333660.79575216002</v>
      </c>
      <c r="M233" s="36">
        <f t="shared" si="34"/>
        <v>333660.79575216002</v>
      </c>
    </row>
    <row r="234" spans="1:14" ht="15" customHeight="1" x14ac:dyDescent="0.3">
      <c r="A234" s="284" t="s">
        <v>303</v>
      </c>
      <c r="B234" s="285"/>
      <c r="C234" s="216">
        <v>999</v>
      </c>
      <c r="D234" s="168">
        <v>999</v>
      </c>
      <c r="E234" s="208"/>
      <c r="F234" s="214"/>
      <c r="G234" s="208">
        <v>0</v>
      </c>
      <c r="H234" s="170">
        <v>167.77698480000001</v>
      </c>
      <c r="I234" s="208">
        <v>0</v>
      </c>
      <c r="J234" s="170">
        <v>193.75535664000003</v>
      </c>
      <c r="K234" s="35">
        <f t="shared" si="32"/>
        <v>0</v>
      </c>
      <c r="L234" s="36">
        <f t="shared" si="33"/>
        <v>361170.80909856001</v>
      </c>
      <c r="M234" s="36">
        <f t="shared" si="34"/>
        <v>361170.80909856001</v>
      </c>
    </row>
    <row r="235" spans="1:14" ht="15" customHeight="1" x14ac:dyDescent="0.3">
      <c r="A235" s="284" t="s">
        <v>305</v>
      </c>
      <c r="B235" s="285"/>
      <c r="C235" s="216">
        <v>499</v>
      </c>
      <c r="D235" s="168">
        <v>499</v>
      </c>
      <c r="E235" s="208"/>
      <c r="F235" s="214"/>
      <c r="G235" s="208">
        <v>0</v>
      </c>
      <c r="H235" s="170">
        <v>484.92960768000006</v>
      </c>
      <c r="I235" s="208">
        <v>0</v>
      </c>
      <c r="J235" s="170">
        <v>514.15527599999996</v>
      </c>
      <c r="K235" s="35">
        <f t="shared" si="32"/>
        <v>0</v>
      </c>
      <c r="L235" s="36">
        <f t="shared" si="33"/>
        <v>498543.35695632006</v>
      </c>
      <c r="M235" s="36">
        <f t="shared" si="34"/>
        <v>498543.35695632006</v>
      </c>
    </row>
    <row r="236" spans="1:14" ht="15" customHeight="1" x14ac:dyDescent="0.3">
      <c r="A236" s="284" t="s">
        <v>304</v>
      </c>
      <c r="B236" s="285"/>
      <c r="C236" s="216">
        <v>100</v>
      </c>
      <c r="D236" s="168">
        <v>100</v>
      </c>
      <c r="E236" s="208">
        <v>31087</v>
      </c>
      <c r="F236" s="170"/>
      <c r="G236" s="208">
        <v>31087</v>
      </c>
      <c r="H236" s="170"/>
      <c r="I236" s="208">
        <v>31087</v>
      </c>
      <c r="J236" s="170"/>
      <c r="K236" s="35">
        <f t="shared" si="32"/>
        <v>0</v>
      </c>
      <c r="L236" s="36">
        <f t="shared" si="33"/>
        <v>9326100</v>
      </c>
      <c r="M236" s="36">
        <f t="shared" si="34"/>
        <v>9326100</v>
      </c>
    </row>
    <row r="237" spans="1:14" ht="15" customHeight="1" x14ac:dyDescent="0.3">
      <c r="A237" s="284" t="s">
        <v>297</v>
      </c>
      <c r="B237" s="285"/>
      <c r="C237" s="216">
        <v>969</v>
      </c>
      <c r="D237" s="168">
        <v>125</v>
      </c>
      <c r="E237" s="208">
        <v>179</v>
      </c>
      <c r="F237" s="170"/>
      <c r="G237" s="208"/>
      <c r="H237" s="214"/>
      <c r="I237" s="205"/>
      <c r="J237" s="214"/>
      <c r="K237" s="35">
        <f t="shared" si="32"/>
        <v>151076</v>
      </c>
      <c r="L237" s="36">
        <f t="shared" si="33"/>
        <v>22375</v>
      </c>
      <c r="M237" s="36">
        <f t="shared" si="34"/>
        <v>173451</v>
      </c>
    </row>
    <row r="238" spans="1:14" ht="15" customHeight="1" x14ac:dyDescent="0.3">
      <c r="A238" s="284" t="s">
        <v>298</v>
      </c>
      <c r="B238" s="285"/>
      <c r="C238" s="216">
        <v>976</v>
      </c>
      <c r="D238" s="168">
        <v>75</v>
      </c>
      <c r="E238" s="208">
        <v>163</v>
      </c>
      <c r="F238" s="170"/>
      <c r="G238" s="205"/>
      <c r="H238" s="214"/>
      <c r="I238" s="205"/>
      <c r="J238" s="214"/>
      <c r="K238" s="35">
        <f t="shared" si="32"/>
        <v>146863</v>
      </c>
      <c r="L238" s="36">
        <f t="shared" si="33"/>
        <v>12225</v>
      </c>
      <c r="M238" s="36">
        <f t="shared" si="34"/>
        <v>159088</v>
      </c>
    </row>
    <row r="239" spans="1:14" ht="15" customHeight="1" x14ac:dyDescent="0.3">
      <c r="A239" s="284" t="s">
        <v>345</v>
      </c>
      <c r="B239" s="285"/>
      <c r="C239" s="216">
        <v>753</v>
      </c>
      <c r="D239" s="168">
        <v>0</v>
      </c>
      <c r="E239" s="208">
        <v>0</v>
      </c>
      <c r="F239" s="170"/>
      <c r="G239" s="205"/>
      <c r="H239" s="214"/>
      <c r="I239" s="205"/>
      <c r="J239" s="214"/>
      <c r="K239" s="35">
        <f t="shared" si="32"/>
        <v>0</v>
      </c>
      <c r="L239" s="36">
        <f t="shared" si="33"/>
        <v>0</v>
      </c>
      <c r="M239" s="36">
        <f t="shared" si="34"/>
        <v>0</v>
      </c>
    </row>
    <row r="240" spans="1:14" ht="15" customHeight="1" x14ac:dyDescent="0.3">
      <c r="A240" s="284" t="s">
        <v>346</v>
      </c>
      <c r="B240" s="285"/>
      <c r="C240" s="216">
        <v>775</v>
      </c>
      <c r="D240" s="168">
        <v>775</v>
      </c>
      <c r="E240" s="208">
        <v>0</v>
      </c>
      <c r="F240" s="170"/>
      <c r="G240" s="205"/>
      <c r="H240" s="214"/>
      <c r="I240" s="205"/>
      <c r="J240" s="214"/>
      <c r="K240" s="35">
        <f t="shared" si="32"/>
        <v>0</v>
      </c>
      <c r="L240" s="36">
        <f t="shared" si="33"/>
        <v>0</v>
      </c>
      <c r="M240" s="36">
        <f t="shared" si="34"/>
        <v>0</v>
      </c>
    </row>
    <row r="241" spans="1:14" ht="15" customHeight="1" x14ac:dyDescent="0.3">
      <c r="A241" s="284" t="s">
        <v>351</v>
      </c>
      <c r="B241" s="285"/>
      <c r="C241" s="216">
        <v>350</v>
      </c>
      <c r="D241" s="168">
        <v>350</v>
      </c>
      <c r="E241" s="208">
        <v>0</v>
      </c>
      <c r="F241" s="170"/>
      <c r="G241" s="205"/>
      <c r="H241" s="214"/>
      <c r="I241" s="205"/>
      <c r="J241" s="214"/>
      <c r="K241" s="35">
        <f t="shared" si="32"/>
        <v>0</v>
      </c>
      <c r="L241" s="36">
        <f t="shared" si="33"/>
        <v>0</v>
      </c>
      <c r="M241" s="36">
        <f t="shared" si="34"/>
        <v>0</v>
      </c>
    </row>
    <row r="242" spans="1:14" ht="15" customHeight="1" x14ac:dyDescent="0.3">
      <c r="A242" s="286" t="s">
        <v>352</v>
      </c>
      <c r="B242" s="287"/>
      <c r="C242" s="219">
        <v>250</v>
      </c>
      <c r="D242" s="201">
        <v>250</v>
      </c>
      <c r="E242" s="263">
        <f>E207</f>
        <v>0</v>
      </c>
      <c r="F242" s="170">
        <v>0</v>
      </c>
      <c r="G242" s="215">
        <v>0</v>
      </c>
      <c r="H242" s="214">
        <v>0</v>
      </c>
      <c r="I242" s="215">
        <v>0</v>
      </c>
      <c r="J242" s="214">
        <v>0</v>
      </c>
      <c r="K242" s="35">
        <f t="shared" si="32"/>
        <v>0</v>
      </c>
      <c r="L242" s="36">
        <f t="shared" si="33"/>
        <v>0</v>
      </c>
      <c r="M242" s="36">
        <f t="shared" si="34"/>
        <v>0</v>
      </c>
    </row>
    <row r="243" spans="1:14" ht="15" customHeight="1" x14ac:dyDescent="0.3">
      <c r="B243" s="76" t="s">
        <v>109</v>
      </c>
      <c r="C243" s="217"/>
      <c r="D243" s="218"/>
      <c r="E243" s="74">
        <f t="shared" ref="E243:M243" si="35">SUM(E228:E242)</f>
        <v>31429</v>
      </c>
      <c r="F243" s="77">
        <f t="shared" si="35"/>
        <v>0</v>
      </c>
      <c r="G243" s="75">
        <f t="shared" si="35"/>
        <v>31730</v>
      </c>
      <c r="H243" s="77">
        <f t="shared" si="35"/>
        <v>1449.3766622400001</v>
      </c>
      <c r="I243" s="75">
        <f t="shared" si="35"/>
        <v>31730</v>
      </c>
      <c r="J243" s="77">
        <f t="shared" si="35"/>
        <v>1511.0752953599999</v>
      </c>
      <c r="K243" s="87">
        <f t="shared" si="35"/>
        <v>4294901.8742580805</v>
      </c>
      <c r="L243" s="37">
        <f t="shared" si="35"/>
        <v>11893439.57876304</v>
      </c>
      <c r="M243" s="37">
        <f t="shared" si="35"/>
        <v>16188341.45302112</v>
      </c>
    </row>
    <row r="244" spans="1:14" ht="15.75" customHeight="1" x14ac:dyDescent="0.3">
      <c r="B244" s="76"/>
      <c r="C244" s="39"/>
      <c r="D244" s="68"/>
      <c r="E244" s="85"/>
      <c r="F244" s="85"/>
      <c r="G244" s="86"/>
      <c r="H244" s="85"/>
      <c r="I244" s="86"/>
      <c r="J244" s="85"/>
    </row>
    <row r="245" spans="1:14" ht="15.75" customHeight="1" x14ac:dyDescent="0.3">
      <c r="B245" s="76"/>
      <c r="C245" s="39"/>
      <c r="D245" s="68"/>
      <c r="E245" s="85"/>
      <c r="F245" s="85"/>
      <c r="G245" s="86"/>
      <c r="H245" s="85"/>
      <c r="I245" s="86"/>
      <c r="J245" s="85"/>
      <c r="K245" s="79" t="s">
        <v>325</v>
      </c>
      <c r="L245" s="230">
        <f>L236*0.25</f>
        <v>2331525</v>
      </c>
    </row>
    <row r="246" spans="1:14" ht="15" customHeight="1" x14ac:dyDescent="0.3">
      <c r="B246" s="76"/>
      <c r="C246" s="39"/>
      <c r="D246" s="68"/>
      <c r="E246" s="85"/>
      <c r="F246" s="85"/>
      <c r="G246" s="86"/>
      <c r="H246" s="85"/>
      <c r="I246" s="86"/>
      <c r="J246" s="85"/>
      <c r="K246" s="79" t="s">
        <v>326</v>
      </c>
      <c r="L246" s="194">
        <f>L243-L245</f>
        <v>9561914.5787630398</v>
      </c>
    </row>
    <row r="247" spans="1:14" x14ac:dyDescent="0.3">
      <c r="A247" s="92" t="s">
        <v>116</v>
      </c>
      <c r="B247" s="93"/>
      <c r="C247" s="91"/>
      <c r="D247" s="92"/>
      <c r="E247" s="94"/>
      <c r="F247" s="71"/>
      <c r="G247" s="94"/>
      <c r="H247" s="43"/>
    </row>
    <row r="248" spans="1:14" x14ac:dyDescent="0.3">
      <c r="A248" s="95" t="s">
        <v>117</v>
      </c>
      <c r="B248" s="95"/>
      <c r="C248" s="96"/>
      <c r="D248" s="95"/>
      <c r="E248" s="95"/>
      <c r="F248" s="95"/>
      <c r="G248" s="95"/>
      <c r="I248" s="10"/>
      <c r="J248" s="78" t="s">
        <v>114</v>
      </c>
      <c r="K248" s="88">
        <f>(C228-D228)*(G228+I228)+(C229-D229)*(G229+I229)+(C230-D230)*(G230+I230)+(C231-D231)*(G231+I231)+(C232-D232)*(G232+I232)+(C237-D237)*E237+(C238-D238)*E238+(C239-D239)*E239</f>
        <v>2436893</v>
      </c>
      <c r="L248" s="42">
        <f>D228*(G228+I228)+D229*(G229+I229)+D230*(G230+I230)+D231*(G231+I231)+D232*(G232+I232)+D233*(G233+I233)+D234*(G234+I234)+D235*(G235+I235)+D236*(G236+I236)+D237*E237+D238*E238+D242*(G242+I242)</f>
        <v>6740600</v>
      </c>
      <c r="M248" s="80">
        <f>SUM(K248:L248)</f>
        <v>9177493</v>
      </c>
    </row>
    <row r="249" spans="1:14" x14ac:dyDescent="0.3">
      <c r="A249" s="97" t="s">
        <v>118</v>
      </c>
      <c r="B249" s="97"/>
      <c r="C249" s="98"/>
      <c r="D249" s="97"/>
      <c r="E249" s="97"/>
      <c r="F249" s="97"/>
      <c r="G249" s="97"/>
      <c r="J249" s="79" t="s">
        <v>115</v>
      </c>
      <c r="K249" s="89">
        <f>(C228-D228)*(H228+J228)+(C229-D229)*(H229+J229)+(C230-D230)*(H230+J230)+(C231-D231)*(H231+J231)+(C232-D232)*(H232+J232)+(C237-D237)*F237+(C238-D238)*F238+(C239-D239)*F239</f>
        <v>1858008.8742580798</v>
      </c>
      <c r="L249" s="84">
        <f>D228*(H228+J228)+D229*(H229+J229)+D230*(H230+J230)+D231*(H231+J231)+D232*(H232+J232)+D233*(H233+J233)+D234*(H234+J234)+D235*(H235+J235)+D236*(H236+J236)+D237*F237+D238*F238+D240*F240+D241*F241+D242*(F242)</f>
        <v>2044139.57876304</v>
      </c>
      <c r="M249" s="80">
        <f>SUM(K249:L249)</f>
        <v>3902148.4530211198</v>
      </c>
    </row>
    <row r="251" spans="1:14" x14ac:dyDescent="0.3">
      <c r="A251" s="4" t="s">
        <v>132</v>
      </c>
      <c r="B251" s="6"/>
      <c r="C251" s="61" t="s">
        <v>85</v>
      </c>
      <c r="D251" s="99" t="s">
        <v>85</v>
      </c>
      <c r="E251" s="288" t="s">
        <v>111</v>
      </c>
      <c r="F251" s="289"/>
      <c r="G251" s="288" t="s">
        <v>71</v>
      </c>
      <c r="H251" s="289"/>
      <c r="I251" s="290" t="s">
        <v>70</v>
      </c>
      <c r="J251" s="291"/>
    </row>
    <row r="252" spans="1:14" s="34" customFormat="1" ht="45" customHeight="1" x14ac:dyDescent="0.2">
      <c r="A252" s="292" t="s">
        <v>74</v>
      </c>
      <c r="B252" s="293"/>
      <c r="C252" s="31" t="s">
        <v>358</v>
      </c>
      <c r="D252" s="32" t="s">
        <v>108</v>
      </c>
      <c r="E252" s="72" t="s">
        <v>107</v>
      </c>
      <c r="F252" s="73" t="s">
        <v>110</v>
      </c>
      <c r="G252" s="72" t="s">
        <v>107</v>
      </c>
      <c r="H252" s="73" t="s">
        <v>110</v>
      </c>
      <c r="I252" s="72" t="s">
        <v>107</v>
      </c>
      <c r="J252" s="73" t="s">
        <v>110</v>
      </c>
      <c r="K252" s="33" t="s">
        <v>73</v>
      </c>
      <c r="L252" s="220" t="s">
        <v>327</v>
      </c>
      <c r="M252" s="220" t="s">
        <v>113</v>
      </c>
    </row>
    <row r="253" spans="1:14" ht="15" customHeight="1" x14ac:dyDescent="0.3">
      <c r="A253" s="284" t="s">
        <v>297</v>
      </c>
      <c r="B253" s="285"/>
      <c r="C253" s="216">
        <v>2231</v>
      </c>
      <c r="D253" s="168">
        <v>200</v>
      </c>
      <c r="E253" s="212"/>
      <c r="F253" s="213"/>
      <c r="G253" s="212">
        <v>80</v>
      </c>
      <c r="H253" s="169">
        <v>35.330585702400001</v>
      </c>
      <c r="I253" s="212">
        <v>80</v>
      </c>
      <c r="J253" s="169">
        <v>38.642828112000004</v>
      </c>
      <c r="K253" s="35">
        <f t="shared" ref="K253:K267" si="36">(C253-D253)*(E253+F253+G253+H253+I253+J253)</f>
        <v>475200.00345704646</v>
      </c>
      <c r="L253" s="36">
        <f>(E253+F253+G253+H253+I253+J253)*D253</f>
        <v>46794.682762880009</v>
      </c>
      <c r="M253" s="36">
        <f>SUM(K253:L253)</f>
        <v>521994.68621992646</v>
      </c>
      <c r="N253" s="19"/>
    </row>
    <row r="254" spans="1:14" ht="15" customHeight="1" x14ac:dyDescent="0.3">
      <c r="A254" s="284" t="s">
        <v>298</v>
      </c>
      <c r="B254" s="285"/>
      <c r="C254" s="216">
        <v>2429</v>
      </c>
      <c r="D254" s="168">
        <v>100</v>
      </c>
      <c r="E254" s="208"/>
      <c r="F254" s="214"/>
      <c r="G254" s="208">
        <v>111</v>
      </c>
      <c r="H254" s="170">
        <v>51.891797750400002</v>
      </c>
      <c r="I254" s="208">
        <v>111</v>
      </c>
      <c r="J254" s="170">
        <v>50.787716947200011</v>
      </c>
      <c r="K254" s="35">
        <f t="shared" si="36"/>
        <v>756178.58973071037</v>
      </c>
      <c r="L254" s="36">
        <f t="shared" ref="L254:L267" si="37">(E254+F254+G254+H254+I254+J254)*D254</f>
        <v>32467.951469759999</v>
      </c>
      <c r="M254" s="36">
        <f t="shared" ref="M254:M267" si="38">SUM(K254:L254)</f>
        <v>788646.54120047041</v>
      </c>
      <c r="N254" s="19"/>
    </row>
    <row r="255" spans="1:14" ht="15" customHeight="1" x14ac:dyDescent="0.3">
      <c r="A255" s="284" t="s">
        <v>299</v>
      </c>
      <c r="B255" s="285"/>
      <c r="C255" s="216">
        <v>2108</v>
      </c>
      <c r="D255" s="168">
        <v>350</v>
      </c>
      <c r="E255" s="208"/>
      <c r="F255" s="214"/>
      <c r="G255" s="208">
        <v>216</v>
      </c>
      <c r="H255" s="170">
        <v>167.8202820864</v>
      </c>
      <c r="I255" s="208">
        <v>216</v>
      </c>
      <c r="J255" s="170">
        <v>162.29987807039998</v>
      </c>
      <c r="K255" s="35">
        <f t="shared" si="36"/>
        <v>1339807.2415556544</v>
      </c>
      <c r="L255" s="36">
        <f t="shared" si="37"/>
        <v>266742.05605488003</v>
      </c>
      <c r="M255" s="36">
        <f t="shared" si="38"/>
        <v>1606549.2976105344</v>
      </c>
      <c r="N255" s="19"/>
    </row>
    <row r="256" spans="1:14" ht="15" customHeight="1" x14ac:dyDescent="0.3">
      <c r="A256" s="284" t="s">
        <v>300</v>
      </c>
      <c r="B256" s="285"/>
      <c r="C256" s="216">
        <v>1830</v>
      </c>
      <c r="D256" s="168">
        <v>600</v>
      </c>
      <c r="E256" s="208"/>
      <c r="F256" s="214"/>
      <c r="G256" s="208">
        <v>236</v>
      </c>
      <c r="H256" s="170">
        <v>333.43240256640007</v>
      </c>
      <c r="I256" s="208">
        <v>236</v>
      </c>
      <c r="J256" s="170">
        <v>334.53648336959998</v>
      </c>
      <c r="K256" s="35">
        <f t="shared" si="36"/>
        <v>1402161.7297012799</v>
      </c>
      <c r="L256" s="36">
        <f t="shared" si="37"/>
        <v>683981.33156159997</v>
      </c>
      <c r="M256" s="36">
        <f t="shared" si="38"/>
        <v>2086143.06126288</v>
      </c>
      <c r="N256" s="19"/>
    </row>
    <row r="257" spans="1:14" ht="15" customHeight="1" x14ac:dyDescent="0.3">
      <c r="A257" s="284" t="s">
        <v>301</v>
      </c>
      <c r="B257" s="285"/>
      <c r="C257" s="216">
        <v>1973</v>
      </c>
      <c r="D257" s="168">
        <v>1375</v>
      </c>
      <c r="E257" s="208"/>
      <c r="F257" s="214"/>
      <c r="G257" s="208">
        <v>0</v>
      </c>
      <c r="H257" s="170">
        <v>118.13664594240001</v>
      </c>
      <c r="I257" s="208">
        <v>0</v>
      </c>
      <c r="J257" s="170">
        <v>119.2407267456</v>
      </c>
      <c r="K257" s="35">
        <f t="shared" si="36"/>
        <v>141951.66886742401</v>
      </c>
      <c r="L257" s="36">
        <f t="shared" si="37"/>
        <v>326393.88744600001</v>
      </c>
      <c r="M257" s="36">
        <f t="shared" si="38"/>
        <v>468345.55631342402</v>
      </c>
      <c r="N257" s="19"/>
    </row>
    <row r="258" spans="1:14" ht="15" customHeight="1" x14ac:dyDescent="0.3">
      <c r="A258" s="284" t="s">
        <v>302</v>
      </c>
      <c r="B258" s="285"/>
      <c r="C258" s="216">
        <v>1549</v>
      </c>
      <c r="D258" s="168">
        <v>1549</v>
      </c>
      <c r="E258" s="208"/>
      <c r="F258" s="214"/>
      <c r="G258" s="208">
        <v>0</v>
      </c>
      <c r="H258" s="170">
        <v>105.9917571072</v>
      </c>
      <c r="I258" s="208">
        <v>0</v>
      </c>
      <c r="J258" s="170">
        <v>113.72032272960001</v>
      </c>
      <c r="K258" s="35">
        <f t="shared" si="36"/>
        <v>0</v>
      </c>
      <c r="L258" s="36">
        <f t="shared" si="37"/>
        <v>340334.01166720322</v>
      </c>
      <c r="M258" s="36">
        <f t="shared" si="38"/>
        <v>340334.01166720322</v>
      </c>
      <c r="N258" s="19"/>
    </row>
    <row r="259" spans="1:14" ht="15" customHeight="1" x14ac:dyDescent="0.3">
      <c r="A259" s="284" t="s">
        <v>303</v>
      </c>
      <c r="B259" s="285"/>
      <c r="C259" s="216">
        <v>999</v>
      </c>
      <c r="D259" s="168">
        <v>999</v>
      </c>
      <c r="E259" s="208"/>
      <c r="F259" s="214"/>
      <c r="G259" s="208">
        <v>0</v>
      </c>
      <c r="H259" s="170">
        <v>171.132524496</v>
      </c>
      <c r="I259" s="208">
        <v>0</v>
      </c>
      <c r="J259" s="170">
        <v>197.63046377280003</v>
      </c>
      <c r="K259" s="35">
        <f t="shared" si="36"/>
        <v>0</v>
      </c>
      <c r="L259" s="36">
        <f t="shared" si="37"/>
        <v>368394.22528053122</v>
      </c>
      <c r="M259" s="36">
        <f t="shared" si="38"/>
        <v>368394.22528053122</v>
      </c>
      <c r="N259" s="19"/>
    </row>
    <row r="260" spans="1:14" ht="15" customHeight="1" x14ac:dyDescent="0.3">
      <c r="A260" s="284" t="s">
        <v>305</v>
      </c>
      <c r="B260" s="285"/>
      <c r="C260" s="216">
        <v>499</v>
      </c>
      <c r="D260" s="168">
        <v>499</v>
      </c>
      <c r="E260" s="208"/>
      <c r="F260" s="214"/>
      <c r="G260" s="208">
        <v>0</v>
      </c>
      <c r="H260" s="170">
        <v>494.62819983360009</v>
      </c>
      <c r="I260" s="208">
        <v>0</v>
      </c>
      <c r="J260" s="170">
        <v>524.43838152000001</v>
      </c>
      <c r="K260" s="35">
        <f t="shared" si="36"/>
        <v>0</v>
      </c>
      <c r="L260" s="36">
        <f t="shared" si="37"/>
        <v>508514.22409544647</v>
      </c>
      <c r="M260" s="36">
        <f t="shared" si="38"/>
        <v>508514.22409544647</v>
      </c>
    </row>
    <row r="261" spans="1:14" ht="15" customHeight="1" x14ac:dyDescent="0.3">
      <c r="A261" s="284" t="s">
        <v>304</v>
      </c>
      <c r="B261" s="285"/>
      <c r="C261" s="216">
        <v>100</v>
      </c>
      <c r="D261" s="168">
        <v>100</v>
      </c>
      <c r="E261" s="208">
        <v>31087</v>
      </c>
      <c r="F261" s="170"/>
      <c r="G261" s="208">
        <v>31087</v>
      </c>
      <c r="H261" s="170"/>
      <c r="I261" s="208">
        <v>31087</v>
      </c>
      <c r="J261" s="170"/>
      <c r="K261" s="35">
        <f t="shared" si="36"/>
        <v>0</v>
      </c>
      <c r="L261" s="36">
        <f t="shared" si="37"/>
        <v>9326100</v>
      </c>
      <c r="M261" s="36">
        <f t="shared" si="38"/>
        <v>9326100</v>
      </c>
    </row>
    <row r="262" spans="1:14" ht="15" customHeight="1" x14ac:dyDescent="0.3">
      <c r="A262" s="284" t="s">
        <v>297</v>
      </c>
      <c r="B262" s="285"/>
      <c r="C262" s="216">
        <v>986</v>
      </c>
      <c r="D262" s="168">
        <v>125</v>
      </c>
      <c r="E262" s="208">
        <v>179</v>
      </c>
      <c r="F262" s="170"/>
      <c r="G262" s="208"/>
      <c r="H262" s="214"/>
      <c r="I262" s="208"/>
      <c r="J262" s="214"/>
      <c r="K262" s="35">
        <f t="shared" si="36"/>
        <v>154119</v>
      </c>
      <c r="L262" s="36">
        <f t="shared" si="37"/>
        <v>22375</v>
      </c>
      <c r="M262" s="36">
        <f t="shared" si="38"/>
        <v>176494</v>
      </c>
    </row>
    <row r="263" spans="1:14" ht="15" customHeight="1" x14ac:dyDescent="0.3">
      <c r="A263" s="284" t="s">
        <v>298</v>
      </c>
      <c r="B263" s="285"/>
      <c r="C263" s="216">
        <v>994</v>
      </c>
      <c r="D263" s="168">
        <v>75</v>
      </c>
      <c r="E263" s="208">
        <v>163</v>
      </c>
      <c r="F263" s="170"/>
      <c r="G263" s="208"/>
      <c r="H263" s="214"/>
      <c r="I263" s="208"/>
      <c r="J263" s="214"/>
      <c r="K263" s="35">
        <f t="shared" si="36"/>
        <v>149797</v>
      </c>
      <c r="L263" s="36">
        <f t="shared" si="37"/>
        <v>12225</v>
      </c>
      <c r="M263" s="36">
        <f t="shared" si="38"/>
        <v>162022</v>
      </c>
    </row>
    <row r="264" spans="1:14" ht="15" customHeight="1" x14ac:dyDescent="0.3">
      <c r="A264" s="284" t="s">
        <v>345</v>
      </c>
      <c r="B264" s="285"/>
      <c r="C264" s="216">
        <v>768</v>
      </c>
      <c r="D264" s="168">
        <v>0</v>
      </c>
      <c r="E264" s="208">
        <v>0</v>
      </c>
      <c r="F264" s="170"/>
      <c r="G264" s="205"/>
      <c r="H264" s="214"/>
      <c r="I264" s="205"/>
      <c r="J264" s="214"/>
      <c r="K264" s="35">
        <f t="shared" si="36"/>
        <v>0</v>
      </c>
      <c r="L264" s="36">
        <f t="shared" si="37"/>
        <v>0</v>
      </c>
      <c r="M264" s="36">
        <f t="shared" si="38"/>
        <v>0</v>
      </c>
    </row>
    <row r="265" spans="1:14" ht="15" customHeight="1" x14ac:dyDescent="0.3">
      <c r="A265" s="284" t="s">
        <v>346</v>
      </c>
      <c r="B265" s="285"/>
      <c r="C265" s="216">
        <v>775</v>
      </c>
      <c r="D265" s="168">
        <v>775</v>
      </c>
      <c r="E265" s="208">
        <v>0</v>
      </c>
      <c r="F265" s="170"/>
      <c r="G265" s="205"/>
      <c r="H265" s="214"/>
      <c r="I265" s="205"/>
      <c r="J265" s="214"/>
      <c r="K265" s="35">
        <f t="shared" si="36"/>
        <v>0</v>
      </c>
      <c r="L265" s="36">
        <f t="shared" si="37"/>
        <v>0</v>
      </c>
      <c r="M265" s="36">
        <f t="shared" si="38"/>
        <v>0</v>
      </c>
    </row>
    <row r="266" spans="1:14" ht="15" customHeight="1" x14ac:dyDescent="0.3">
      <c r="A266" s="284" t="s">
        <v>351</v>
      </c>
      <c r="B266" s="285"/>
      <c r="C266" s="216">
        <v>350</v>
      </c>
      <c r="D266" s="168">
        <v>350</v>
      </c>
      <c r="E266" s="208">
        <v>0</v>
      </c>
      <c r="F266" s="170"/>
      <c r="G266" s="205"/>
      <c r="H266" s="214"/>
      <c r="I266" s="205"/>
      <c r="J266" s="214"/>
      <c r="K266" s="35">
        <f t="shared" si="36"/>
        <v>0</v>
      </c>
      <c r="L266" s="36">
        <f t="shared" si="37"/>
        <v>0</v>
      </c>
      <c r="M266" s="36">
        <f t="shared" si="38"/>
        <v>0</v>
      </c>
    </row>
    <row r="267" spans="1:14" ht="15" customHeight="1" x14ac:dyDescent="0.3">
      <c r="A267" s="286" t="s">
        <v>352</v>
      </c>
      <c r="B267" s="287"/>
      <c r="C267" s="219">
        <v>250</v>
      </c>
      <c r="D267" s="201">
        <v>250</v>
      </c>
      <c r="E267" s="263">
        <f>E232</f>
        <v>0</v>
      </c>
      <c r="F267" s="170">
        <v>0</v>
      </c>
      <c r="G267" s="215">
        <v>0</v>
      </c>
      <c r="H267" s="214">
        <v>0</v>
      </c>
      <c r="I267" s="215">
        <v>0</v>
      </c>
      <c r="J267" s="214">
        <v>0</v>
      </c>
      <c r="K267" s="35">
        <f t="shared" si="36"/>
        <v>0</v>
      </c>
      <c r="L267" s="36">
        <f t="shared" si="37"/>
        <v>0</v>
      </c>
      <c r="M267" s="36">
        <f t="shared" si="38"/>
        <v>0</v>
      </c>
    </row>
    <row r="268" spans="1:14" ht="15" customHeight="1" x14ac:dyDescent="0.3">
      <c r="B268" s="76" t="s">
        <v>109</v>
      </c>
      <c r="C268" s="217"/>
      <c r="D268" s="218"/>
      <c r="E268" s="74">
        <f t="shared" ref="E268:M268" si="39">SUM(E253:E267)</f>
        <v>31429</v>
      </c>
      <c r="F268" s="77">
        <f t="shared" si="39"/>
        <v>0</v>
      </c>
      <c r="G268" s="75">
        <f t="shared" si="39"/>
        <v>31730</v>
      </c>
      <c r="H268" s="77">
        <f t="shared" si="39"/>
        <v>1478.3641954848001</v>
      </c>
      <c r="I268" s="75">
        <f t="shared" si="39"/>
        <v>31730</v>
      </c>
      <c r="J268" s="77">
        <f t="shared" si="39"/>
        <v>1541.2968012672</v>
      </c>
      <c r="K268" s="87">
        <f t="shared" si="39"/>
        <v>4419215.2333121151</v>
      </c>
      <c r="L268" s="37">
        <f t="shared" si="39"/>
        <v>11934322.3703383</v>
      </c>
      <c r="M268" s="37">
        <f t="shared" si="39"/>
        <v>16353537.603650417</v>
      </c>
    </row>
    <row r="269" spans="1:14" ht="16.5" customHeight="1" x14ac:dyDescent="0.3">
      <c r="B269" s="76"/>
      <c r="C269" s="39"/>
      <c r="D269" s="68"/>
      <c r="E269" s="85"/>
      <c r="F269" s="85"/>
      <c r="G269" s="86"/>
      <c r="H269" s="85"/>
      <c r="I269" s="86"/>
      <c r="J269" s="85"/>
    </row>
    <row r="270" spans="1:14" ht="16.5" customHeight="1" x14ac:dyDescent="0.3">
      <c r="B270" s="76"/>
      <c r="C270" s="39"/>
      <c r="D270" s="68"/>
      <c r="E270" s="85"/>
      <c r="F270" s="85"/>
      <c r="G270" s="86"/>
      <c r="H270" s="85"/>
      <c r="I270" s="86"/>
      <c r="J270" s="85"/>
      <c r="K270" s="79" t="s">
        <v>325</v>
      </c>
      <c r="L270" s="230">
        <f>L261*0.25</f>
        <v>2331525</v>
      </c>
    </row>
    <row r="271" spans="1:14" ht="15" customHeight="1" x14ac:dyDescent="0.3">
      <c r="B271" s="76"/>
      <c r="C271" s="39"/>
      <c r="D271" s="68"/>
      <c r="E271" s="85"/>
      <c r="F271" s="85"/>
      <c r="G271" s="86"/>
      <c r="H271" s="85"/>
      <c r="I271" s="86"/>
      <c r="J271" s="85"/>
      <c r="K271" s="79" t="s">
        <v>326</v>
      </c>
      <c r="L271" s="194">
        <f>L268-L270</f>
        <v>9602797.3703383002</v>
      </c>
    </row>
    <row r="272" spans="1:14" x14ac:dyDescent="0.3">
      <c r="A272" s="92" t="s">
        <v>116</v>
      </c>
      <c r="B272" s="93"/>
      <c r="C272" s="91"/>
      <c r="D272" s="92"/>
      <c r="E272" s="94"/>
      <c r="F272" s="71"/>
      <c r="G272" s="94"/>
      <c r="H272" s="43"/>
    </row>
    <row r="273" spans="1:13" x14ac:dyDescent="0.3">
      <c r="A273" s="95" t="s">
        <v>117</v>
      </c>
      <c r="B273" s="95"/>
      <c r="C273" s="96"/>
      <c r="D273" s="95"/>
      <c r="E273" s="95"/>
      <c r="F273" s="95"/>
      <c r="G273" s="95"/>
      <c r="I273" s="10"/>
      <c r="J273" s="78" t="s">
        <v>114</v>
      </c>
      <c r="K273" s="88">
        <f>(C253-D253)*(G253+I253)+(C254-D254)*(G254+I254)+(C255-D255)*(G255+I255)+(C256-D256)*(G256+I256)+(C257-D257)*(G257+I257)+(C262-D262)*E262+(C263-D263)*E263+(C264-D264)*E264</f>
        <v>2485930</v>
      </c>
      <c r="L273" s="42">
        <f>D253*(G253+I253)+D254*(G254+I254)+D255*(G255+I255)+D256*(G256+I256)+D257*(G257+I257)+D258*(G258+I258)+D259*(G259+I259)+D260*(G260+I260)+D261*(G261+I261)+D262*E262+D263*E263+D267*(G267+I267)</f>
        <v>6740600</v>
      </c>
      <c r="M273" s="80">
        <f>SUM(K273:L273)</f>
        <v>9226530</v>
      </c>
    </row>
    <row r="274" spans="1:13" x14ac:dyDescent="0.3">
      <c r="A274" s="97" t="s">
        <v>118</v>
      </c>
      <c r="B274" s="97"/>
      <c r="C274" s="98"/>
      <c r="D274" s="97"/>
      <c r="E274" s="97"/>
      <c r="F274" s="97"/>
      <c r="G274" s="97"/>
      <c r="J274" s="79" t="s">
        <v>115</v>
      </c>
      <c r="K274" s="89">
        <f>(C253-D253)*(H253+J253)+(C254-D254)*(H254+J254)+(C255-D255)*(H255+J255)+(C256-D256)*(H256+J256)+(C257-D257)*(H257+J257)+(C262-D262)*F262+(C263-D263)*F263+(C264-D264)*F264</f>
        <v>1933285.2333121155</v>
      </c>
      <c r="L274" s="84">
        <f>D253*(H253+J253)+D254*(H254+J254)+D255*(H255+J255)+D256*(H256+J256)+D257*(H257+J257)+D258*(H258+J258)+D259*(H259+J259)+D260*(H260+J260)+D261*(H261+J261)+D262*F262+D263*F263+D265*F265+D266*F266+D267*(F267)</f>
        <v>2085022.3703383009</v>
      </c>
      <c r="M274" s="80">
        <f>SUM(K274:L274)</f>
        <v>4018307.6036504162</v>
      </c>
    </row>
  </sheetData>
  <mergeCells count="197">
    <mergeCell ref="A23:B23"/>
    <mergeCell ref="E19:F19"/>
    <mergeCell ref="G19:H19"/>
    <mergeCell ref="I19:J19"/>
    <mergeCell ref="A24:B24"/>
    <mergeCell ref="A25:B25"/>
    <mergeCell ref="A20:B20"/>
    <mergeCell ref="A21:B21"/>
    <mergeCell ref="A22:B22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G50:H50"/>
    <mergeCell ref="I50:J50"/>
    <mergeCell ref="A51:B51"/>
    <mergeCell ref="A52:B52"/>
    <mergeCell ref="A53:B53"/>
    <mergeCell ref="A54:B54"/>
    <mergeCell ref="A38:B38"/>
    <mergeCell ref="A39:B39"/>
    <mergeCell ref="A40:B40"/>
    <mergeCell ref="A41:B41"/>
    <mergeCell ref="A42:B42"/>
    <mergeCell ref="E50:F50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80:B80"/>
    <mergeCell ref="A81:B81"/>
    <mergeCell ref="A82:B82"/>
    <mergeCell ref="A83:B83"/>
    <mergeCell ref="A84:B84"/>
    <mergeCell ref="A85:B85"/>
    <mergeCell ref="E76:F76"/>
    <mergeCell ref="G76:H76"/>
    <mergeCell ref="I76:J76"/>
    <mergeCell ref="A77:B77"/>
    <mergeCell ref="A78:B78"/>
    <mergeCell ref="A79:B79"/>
    <mergeCell ref="I101:J101"/>
    <mergeCell ref="A102:B102"/>
    <mergeCell ref="A103:B103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2:B92"/>
    <mergeCell ref="E101:F101"/>
    <mergeCell ref="G101:H101"/>
    <mergeCell ref="G126:H126"/>
    <mergeCell ref="I126:J126"/>
    <mergeCell ref="A127:B127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16:B116"/>
    <mergeCell ref="A117:B117"/>
    <mergeCell ref="E126:F126"/>
    <mergeCell ref="E151:F151"/>
    <mergeCell ref="G151:H151"/>
    <mergeCell ref="I151:J151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0:B140"/>
    <mergeCell ref="A141:B141"/>
    <mergeCell ref="A142:B142"/>
    <mergeCell ref="A164:B164"/>
    <mergeCell ref="A165:B165"/>
    <mergeCell ref="A166:B166"/>
    <mergeCell ref="A167:B167"/>
    <mergeCell ref="E176:F176"/>
    <mergeCell ref="G176:H176"/>
    <mergeCell ref="A158:B158"/>
    <mergeCell ref="A159:B159"/>
    <mergeCell ref="A160:B160"/>
    <mergeCell ref="A161:B161"/>
    <mergeCell ref="A162:B162"/>
    <mergeCell ref="A163:B163"/>
    <mergeCell ref="A182:B182"/>
    <mergeCell ref="A183:B183"/>
    <mergeCell ref="A184:B184"/>
    <mergeCell ref="A185:B185"/>
    <mergeCell ref="A186:B186"/>
    <mergeCell ref="A187:B187"/>
    <mergeCell ref="I176:J176"/>
    <mergeCell ref="A177:B177"/>
    <mergeCell ref="A178:B178"/>
    <mergeCell ref="A179:B179"/>
    <mergeCell ref="A180:B180"/>
    <mergeCell ref="A181:B181"/>
    <mergeCell ref="G201:H201"/>
    <mergeCell ref="I201:J201"/>
    <mergeCell ref="A202:B202"/>
    <mergeCell ref="A203:B203"/>
    <mergeCell ref="A204:B204"/>
    <mergeCell ref="A205:B205"/>
    <mergeCell ref="A188:B188"/>
    <mergeCell ref="A189:B189"/>
    <mergeCell ref="A190:B190"/>
    <mergeCell ref="A191:B191"/>
    <mergeCell ref="A192:B192"/>
    <mergeCell ref="E201:F201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30:B230"/>
    <mergeCell ref="A231:B231"/>
    <mergeCell ref="A232:B232"/>
    <mergeCell ref="A233:B233"/>
    <mergeCell ref="A234:B234"/>
    <mergeCell ref="A235:B235"/>
    <mergeCell ref="E226:F226"/>
    <mergeCell ref="G226:H226"/>
    <mergeCell ref="I226:J226"/>
    <mergeCell ref="A227:B227"/>
    <mergeCell ref="A228:B228"/>
    <mergeCell ref="A229:B229"/>
    <mergeCell ref="A242:B242"/>
    <mergeCell ref="E251:F251"/>
    <mergeCell ref="G251:H251"/>
    <mergeCell ref="I251:J251"/>
    <mergeCell ref="A252:B252"/>
    <mergeCell ref="A253:B253"/>
    <mergeCell ref="A236:B236"/>
    <mergeCell ref="A237:B237"/>
    <mergeCell ref="A238:B238"/>
    <mergeCell ref="A239:B239"/>
    <mergeCell ref="A240:B240"/>
    <mergeCell ref="A241:B241"/>
    <mergeCell ref="A266:B266"/>
    <mergeCell ref="A267:B26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J121"/>
  <sheetViews>
    <sheetView zoomScaleNormal="100" workbookViewId="0">
      <selection activeCell="P20" sqref="P20"/>
    </sheetView>
  </sheetViews>
  <sheetFormatPr defaultColWidth="9.109375" defaultRowHeight="13.8" x14ac:dyDescent="0.3"/>
  <cols>
    <col min="1" max="1" width="4.5546875" style="2" customWidth="1"/>
    <col min="2" max="2" width="11" style="2" customWidth="1"/>
    <col min="3" max="3" width="30" style="2" customWidth="1"/>
    <col min="4" max="4" width="35.6640625" style="2" customWidth="1"/>
    <col min="5" max="5" width="2.5546875" style="2" customWidth="1"/>
    <col min="6" max="6" width="14.6640625" style="2" customWidth="1"/>
    <col min="7" max="7" width="2.5546875" style="2" customWidth="1"/>
    <col min="8" max="8" width="14.6640625" style="2" customWidth="1"/>
    <col min="9" max="16384" width="9.109375" style="2"/>
  </cols>
  <sheetData>
    <row r="1" spans="1:8" x14ac:dyDescent="0.3">
      <c r="A1" s="1" t="s">
        <v>338</v>
      </c>
    </row>
    <row r="2" spans="1:8" x14ac:dyDescent="0.3">
      <c r="A2" s="4" t="s">
        <v>105</v>
      </c>
    </row>
    <row r="3" spans="1:8" x14ac:dyDescent="0.3">
      <c r="A3" s="4" t="s">
        <v>290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  <c r="F5" s="2" t="s">
        <v>85</v>
      </c>
    </row>
    <row r="6" spans="1:8" x14ac:dyDescent="0.3">
      <c r="A6" s="6"/>
    </row>
    <row r="7" spans="1:8" x14ac:dyDescent="0.3">
      <c r="A7" s="229">
        <v>1</v>
      </c>
      <c r="B7" s="59" t="s">
        <v>369</v>
      </c>
      <c r="C7" s="228"/>
      <c r="D7" s="228"/>
      <c r="E7" s="228"/>
      <c r="F7" s="228"/>
    </row>
    <row r="8" spans="1:8" x14ac:dyDescent="0.3">
      <c r="A8" s="6"/>
    </row>
    <row r="9" spans="1:8" ht="27.6" x14ac:dyDescent="0.3">
      <c r="A9" s="6"/>
      <c r="B9" s="292" t="s">
        <v>306</v>
      </c>
      <c r="C9" s="298"/>
      <c r="D9" s="293"/>
      <c r="F9" s="31" t="s">
        <v>121</v>
      </c>
      <c r="H9" s="31" t="s">
        <v>108</v>
      </c>
    </row>
    <row r="10" spans="1:8" x14ac:dyDescent="0.3">
      <c r="A10" s="6"/>
      <c r="B10" s="299" t="s">
        <v>367</v>
      </c>
      <c r="C10" s="300"/>
      <c r="D10" s="301"/>
      <c r="F10" s="167"/>
      <c r="H10" s="167"/>
    </row>
    <row r="11" spans="1:8" s="232" customFormat="1" ht="24" customHeight="1" x14ac:dyDescent="0.25">
      <c r="B11" s="284" t="s">
        <v>388</v>
      </c>
      <c r="C11" s="294"/>
      <c r="D11" s="285"/>
      <c r="F11" s="233">
        <v>1933</v>
      </c>
      <c r="H11" s="233">
        <v>200</v>
      </c>
    </row>
    <row r="12" spans="1:8" s="232" customFormat="1" ht="32.25" customHeight="1" x14ac:dyDescent="0.25">
      <c r="B12" s="284" t="s">
        <v>389</v>
      </c>
      <c r="C12" s="294"/>
      <c r="D12" s="285"/>
      <c r="F12" s="233">
        <v>2088</v>
      </c>
      <c r="H12" s="233">
        <v>100</v>
      </c>
    </row>
    <row r="13" spans="1:8" s="232" customFormat="1" x14ac:dyDescent="0.25">
      <c r="B13" s="284" t="s">
        <v>376</v>
      </c>
      <c r="C13" s="294"/>
      <c r="D13" s="285"/>
      <c r="F13" s="233">
        <v>1895</v>
      </c>
      <c r="H13" s="233">
        <v>825</v>
      </c>
    </row>
    <row r="14" spans="1:8" s="232" customFormat="1" x14ac:dyDescent="0.25">
      <c r="B14" s="284" t="s">
        <v>377</v>
      </c>
      <c r="C14" s="294"/>
      <c r="D14" s="285"/>
      <c r="F14" s="233">
        <v>1861</v>
      </c>
      <c r="H14" s="233">
        <v>1025</v>
      </c>
    </row>
    <row r="15" spans="1:8" s="232" customFormat="1" x14ac:dyDescent="0.25">
      <c r="B15" s="284" t="s">
        <v>378</v>
      </c>
      <c r="C15" s="294"/>
      <c r="D15" s="285"/>
      <c r="F15" s="233">
        <v>487</v>
      </c>
      <c r="H15" s="233">
        <v>50</v>
      </c>
    </row>
    <row r="16" spans="1:8" s="232" customFormat="1" x14ac:dyDescent="0.25">
      <c r="B16" s="284" t="s">
        <v>379</v>
      </c>
      <c r="C16" s="294"/>
      <c r="D16" s="285"/>
      <c r="F16" s="233">
        <v>371</v>
      </c>
      <c r="H16" s="233">
        <v>150</v>
      </c>
    </row>
    <row r="17" spans="1:8" s="232" customFormat="1" x14ac:dyDescent="0.25">
      <c r="B17" s="284" t="s">
        <v>380</v>
      </c>
      <c r="C17" s="294"/>
      <c r="D17" s="285"/>
      <c r="F17" s="233">
        <v>600</v>
      </c>
      <c r="H17" s="233">
        <v>600</v>
      </c>
    </row>
    <row r="18" spans="1:8" s="232" customFormat="1" x14ac:dyDescent="0.25">
      <c r="B18" s="284" t="s">
        <v>381</v>
      </c>
      <c r="C18" s="294"/>
      <c r="D18" s="285"/>
      <c r="F18" s="233">
        <v>400</v>
      </c>
      <c r="H18" s="233">
        <v>400</v>
      </c>
    </row>
    <row r="19" spans="1:8" x14ac:dyDescent="0.3">
      <c r="A19" s="6"/>
      <c r="B19" s="284"/>
      <c r="C19" s="294"/>
      <c r="D19" s="285"/>
      <c r="F19" s="167"/>
      <c r="H19" s="167"/>
    </row>
    <row r="20" spans="1:8" x14ac:dyDescent="0.3">
      <c r="A20" s="6"/>
      <c r="B20" s="295" t="s">
        <v>333</v>
      </c>
      <c r="C20" s="296"/>
      <c r="D20" s="297"/>
      <c r="F20" s="167"/>
      <c r="H20" s="167"/>
    </row>
    <row r="21" spans="1:8" x14ac:dyDescent="0.3">
      <c r="A21" s="6"/>
      <c r="B21" s="284" t="s">
        <v>371</v>
      </c>
      <c r="C21" s="294"/>
      <c r="D21" s="285"/>
      <c r="F21" s="167">
        <v>463</v>
      </c>
      <c r="H21" s="167">
        <v>0</v>
      </c>
    </row>
    <row r="22" spans="1:8" x14ac:dyDescent="0.3">
      <c r="A22" s="6"/>
      <c r="B22" s="284" t="s">
        <v>372</v>
      </c>
      <c r="C22" s="302"/>
      <c r="D22" s="303"/>
      <c r="F22" s="167">
        <v>232</v>
      </c>
      <c r="H22" s="167">
        <v>0</v>
      </c>
    </row>
    <row r="23" spans="1:8" x14ac:dyDescent="0.3">
      <c r="A23" s="6"/>
      <c r="B23" s="284" t="s">
        <v>374</v>
      </c>
      <c r="C23" s="294"/>
      <c r="D23" s="285"/>
      <c r="F23" s="167">
        <v>500</v>
      </c>
      <c r="H23" s="167">
        <v>500</v>
      </c>
    </row>
    <row r="24" spans="1:8" x14ac:dyDescent="0.3">
      <c r="A24" s="6"/>
      <c r="B24" s="284" t="s">
        <v>373</v>
      </c>
      <c r="C24" s="294"/>
      <c r="D24" s="285"/>
      <c r="F24" s="167">
        <v>300</v>
      </c>
      <c r="H24" s="167">
        <v>300</v>
      </c>
    </row>
    <row r="25" spans="1:8" x14ac:dyDescent="0.3">
      <c r="A25" s="6"/>
      <c r="B25" s="286"/>
      <c r="C25" s="304"/>
      <c r="D25" s="287"/>
      <c r="F25" s="186"/>
      <c r="H25" s="186"/>
    </row>
    <row r="26" spans="1:8" x14ac:dyDescent="0.3">
      <c r="A26" s="6"/>
    </row>
    <row r="27" spans="1:8" x14ac:dyDescent="0.3">
      <c r="A27" s="6"/>
      <c r="B27" s="1" t="s">
        <v>368</v>
      </c>
    </row>
    <row r="28" spans="1:8" x14ac:dyDescent="0.3">
      <c r="A28" s="6"/>
    </row>
    <row r="29" spans="1:8" x14ac:dyDescent="0.3">
      <c r="A29" s="6"/>
    </row>
    <row r="30" spans="1:8" x14ac:dyDescent="0.3">
      <c r="A30" s="6"/>
    </row>
    <row r="31" spans="1:8" x14ac:dyDescent="0.3">
      <c r="A31" s="6"/>
    </row>
    <row r="32" spans="1:8" x14ac:dyDescent="0.3">
      <c r="A32" s="6"/>
    </row>
    <row r="33" spans="1:8" x14ac:dyDescent="0.3">
      <c r="A33" s="6"/>
    </row>
    <row r="34" spans="1:8" x14ac:dyDescent="0.3">
      <c r="A34" s="6"/>
    </row>
    <row r="35" spans="1:8" x14ac:dyDescent="0.3">
      <c r="A35" s="6"/>
    </row>
    <row r="36" spans="1:8" x14ac:dyDescent="0.3">
      <c r="A36" s="6"/>
    </row>
    <row r="37" spans="1:8" x14ac:dyDescent="0.3">
      <c r="A37" s="6"/>
    </row>
    <row r="38" spans="1:8" x14ac:dyDescent="0.3">
      <c r="A38" s="130" t="s">
        <v>85</v>
      </c>
      <c r="B38" s="1" t="s">
        <v>191</v>
      </c>
    </row>
    <row r="39" spans="1:8" x14ac:dyDescent="0.3">
      <c r="A39" s="65"/>
      <c r="B39" s="1" t="s">
        <v>192</v>
      </c>
      <c r="C39" s="1"/>
      <c r="D39" s="3"/>
      <c r="E39" s="3"/>
      <c r="G39" s="3"/>
    </row>
    <row r="40" spans="1:8" x14ac:dyDescent="0.3">
      <c r="A40" s="65"/>
      <c r="B40" s="7" t="s">
        <v>193</v>
      </c>
      <c r="C40" s="7"/>
      <c r="D40" s="3"/>
      <c r="E40" s="3"/>
      <c r="G40" s="3"/>
    </row>
    <row r="41" spans="1:8" x14ac:dyDescent="0.3">
      <c r="A41" s="66"/>
    </row>
    <row r="42" spans="1:8" x14ac:dyDescent="0.3">
      <c r="A42" s="66"/>
      <c r="B42" s="269" t="s">
        <v>179</v>
      </c>
      <c r="C42" s="270"/>
      <c r="D42" s="116" t="s">
        <v>180</v>
      </c>
      <c r="E42" s="116"/>
      <c r="F42" s="116" t="s">
        <v>181</v>
      </c>
      <c r="G42" s="118"/>
      <c r="H42" s="116" t="s">
        <v>183</v>
      </c>
    </row>
    <row r="43" spans="1:8" x14ac:dyDescent="0.3">
      <c r="A43" s="66"/>
      <c r="B43" s="271"/>
      <c r="C43" s="272"/>
      <c r="D43" s="110"/>
      <c r="E43" s="110"/>
      <c r="F43" s="110" t="s">
        <v>182</v>
      </c>
      <c r="G43" s="119"/>
      <c r="H43" s="110"/>
    </row>
    <row r="44" spans="1:8" x14ac:dyDescent="0.3">
      <c r="A44" s="66"/>
      <c r="B44" s="126" t="s">
        <v>184</v>
      </c>
      <c r="C44" s="127"/>
      <c r="D44" s="40"/>
      <c r="E44" s="40"/>
      <c r="F44" s="40"/>
      <c r="G44" s="40"/>
      <c r="H44" s="121"/>
    </row>
    <row r="45" spans="1:8" ht="5.0999999999999996" customHeight="1" x14ac:dyDescent="0.3">
      <c r="A45" s="66"/>
      <c r="B45" s="122"/>
      <c r="C45" s="22"/>
      <c r="D45" s="10"/>
      <c r="E45" s="10"/>
      <c r="F45" s="10"/>
      <c r="G45" s="10"/>
      <c r="H45" s="123"/>
    </row>
    <row r="46" spans="1:8" x14ac:dyDescent="0.3">
      <c r="A46" s="66"/>
      <c r="B46" s="122" t="s">
        <v>190</v>
      </c>
      <c r="C46" s="22"/>
      <c r="D46" s="10"/>
      <c r="E46" s="10"/>
      <c r="F46" s="10"/>
      <c r="G46" s="10"/>
      <c r="H46" s="123"/>
    </row>
    <row r="47" spans="1:8" x14ac:dyDescent="0.3">
      <c r="A47" s="66"/>
      <c r="B47" s="63" t="s">
        <v>256</v>
      </c>
      <c r="C47" s="10"/>
      <c r="D47" s="134" t="s">
        <v>256</v>
      </c>
      <c r="E47" s="10"/>
      <c r="F47" s="134" t="s">
        <v>397</v>
      </c>
      <c r="G47" s="10"/>
      <c r="H47" s="179">
        <v>0.05</v>
      </c>
    </row>
    <row r="48" spans="1:8" x14ac:dyDescent="0.3">
      <c r="A48" s="66"/>
      <c r="B48" s="63" t="s">
        <v>254</v>
      </c>
      <c r="C48" s="10"/>
      <c r="D48" s="134" t="s">
        <v>254</v>
      </c>
      <c r="E48" s="10"/>
      <c r="F48" s="134" t="s">
        <v>397</v>
      </c>
      <c r="G48" s="10"/>
      <c r="H48" s="179">
        <v>0.05</v>
      </c>
    </row>
    <row r="49" spans="1:8" x14ac:dyDescent="0.3">
      <c r="A49" s="66"/>
      <c r="B49" s="63" t="s">
        <v>200</v>
      </c>
      <c r="C49" s="10"/>
      <c r="D49" s="176" t="s">
        <v>200</v>
      </c>
      <c r="E49" s="10"/>
      <c r="F49" s="176" t="s">
        <v>397</v>
      </c>
      <c r="G49" s="10"/>
      <c r="H49" s="180">
        <v>0.05</v>
      </c>
    </row>
    <row r="50" spans="1:8" x14ac:dyDescent="0.3">
      <c r="A50" s="66"/>
      <c r="B50" s="63" t="s">
        <v>198</v>
      </c>
      <c r="C50" s="10"/>
      <c r="D50" s="176" t="s">
        <v>198</v>
      </c>
      <c r="E50" s="10"/>
      <c r="F50" s="176" t="s">
        <v>397</v>
      </c>
      <c r="G50" s="10"/>
      <c r="H50" s="180">
        <v>0.04</v>
      </c>
    </row>
    <row r="51" spans="1:8" x14ac:dyDescent="0.3">
      <c r="A51" s="66"/>
      <c r="B51" s="63" t="s">
        <v>201</v>
      </c>
      <c r="C51" s="10"/>
      <c r="D51" s="176" t="s">
        <v>201</v>
      </c>
      <c r="E51" s="10"/>
      <c r="F51" s="176" t="s">
        <v>436</v>
      </c>
      <c r="G51" s="10"/>
      <c r="H51" s="180">
        <v>0.05</v>
      </c>
    </row>
    <row r="52" spans="1:8" x14ac:dyDescent="0.3">
      <c r="A52" s="66"/>
      <c r="B52" s="63" t="s">
        <v>203</v>
      </c>
      <c r="C52" s="10"/>
      <c r="D52" s="176" t="s">
        <v>203</v>
      </c>
      <c r="E52" s="10"/>
      <c r="F52" s="176" t="s">
        <v>397</v>
      </c>
      <c r="G52" s="10"/>
      <c r="H52" s="180">
        <v>0.05</v>
      </c>
    </row>
    <row r="53" spans="1:8" x14ac:dyDescent="0.3">
      <c r="A53" s="66"/>
      <c r="B53" s="63" t="s">
        <v>204</v>
      </c>
      <c r="C53" s="10"/>
      <c r="D53" s="176" t="s">
        <v>204</v>
      </c>
      <c r="E53" s="10"/>
      <c r="F53" s="176" t="s">
        <v>436</v>
      </c>
      <c r="G53" s="10"/>
      <c r="H53" s="180">
        <v>0.05</v>
      </c>
    </row>
    <row r="54" spans="1:8" x14ac:dyDescent="0.3">
      <c r="A54" s="66"/>
      <c r="B54" s="63" t="s">
        <v>205</v>
      </c>
      <c r="C54" s="10"/>
      <c r="D54" s="176" t="s">
        <v>205</v>
      </c>
      <c r="E54" s="10"/>
      <c r="F54" s="176" t="s">
        <v>397</v>
      </c>
      <c r="G54" s="10"/>
      <c r="H54" s="180">
        <v>0.04</v>
      </c>
    </row>
    <row r="55" spans="1:8" x14ac:dyDescent="0.3">
      <c r="A55" s="66"/>
      <c r="B55" s="63" t="s">
        <v>206</v>
      </c>
      <c r="C55" s="10"/>
      <c r="D55" s="176" t="s">
        <v>206</v>
      </c>
      <c r="E55" s="10"/>
      <c r="F55" s="176" t="s">
        <v>397</v>
      </c>
      <c r="G55" s="10"/>
      <c r="H55" s="180">
        <v>0.04</v>
      </c>
    </row>
    <row r="56" spans="1:8" x14ac:dyDescent="0.3">
      <c r="A56" s="66"/>
      <c r="B56" s="63" t="s">
        <v>207</v>
      </c>
      <c r="C56" s="10"/>
      <c r="D56" s="176" t="s">
        <v>207</v>
      </c>
      <c r="E56" s="10"/>
      <c r="F56" s="176" t="s">
        <v>397</v>
      </c>
      <c r="G56" s="10"/>
      <c r="H56" s="180">
        <v>0.04</v>
      </c>
    </row>
    <row r="57" spans="1:8" x14ac:dyDescent="0.3">
      <c r="A57" s="66"/>
      <c r="B57" s="63" t="s">
        <v>208</v>
      </c>
      <c r="C57" s="10"/>
      <c r="D57" s="176" t="s">
        <v>208</v>
      </c>
      <c r="E57" s="10"/>
      <c r="F57" s="176" t="s">
        <v>397</v>
      </c>
      <c r="G57" s="10"/>
      <c r="H57" s="180">
        <v>0.04</v>
      </c>
    </row>
    <row r="58" spans="1:8" x14ac:dyDescent="0.3">
      <c r="A58" s="66"/>
      <c r="B58" s="63" t="s">
        <v>209</v>
      </c>
      <c r="C58" s="10"/>
      <c r="D58" s="176" t="s">
        <v>209</v>
      </c>
      <c r="E58" s="10"/>
      <c r="F58" s="176" t="s">
        <v>397</v>
      </c>
      <c r="G58" s="10"/>
      <c r="H58" s="180">
        <v>0.04</v>
      </c>
    </row>
    <row r="59" spans="1:8" x14ac:dyDescent="0.3">
      <c r="A59" s="66"/>
      <c r="B59" s="63" t="s">
        <v>210</v>
      </c>
      <c r="C59" s="10"/>
      <c r="D59" s="176" t="s">
        <v>210</v>
      </c>
      <c r="E59" s="10"/>
      <c r="F59" s="176" t="s">
        <v>397</v>
      </c>
      <c r="G59" s="10"/>
      <c r="H59" s="180">
        <v>0.04</v>
      </c>
    </row>
    <row r="60" spans="1:8" x14ac:dyDescent="0.3">
      <c r="A60" s="66"/>
      <c r="B60" s="63" t="s">
        <v>202</v>
      </c>
      <c r="C60" s="10"/>
      <c r="D60" s="176" t="s">
        <v>202</v>
      </c>
      <c r="E60" s="10"/>
      <c r="F60" s="176" t="s">
        <v>397</v>
      </c>
      <c r="G60" s="10"/>
      <c r="H60" s="180">
        <v>0.04</v>
      </c>
    </row>
    <row r="61" spans="1:8" x14ac:dyDescent="0.3">
      <c r="A61" s="66"/>
      <c r="B61" s="63" t="s">
        <v>211</v>
      </c>
      <c r="C61" s="10"/>
      <c r="D61" s="176" t="s">
        <v>211</v>
      </c>
      <c r="E61" s="10"/>
      <c r="F61" s="176" t="s">
        <v>436</v>
      </c>
      <c r="G61" s="10"/>
      <c r="H61" s="180">
        <v>0.05</v>
      </c>
    </row>
    <row r="62" spans="1:8" x14ac:dyDescent="0.3">
      <c r="A62" s="66"/>
      <c r="B62" s="63" t="s">
        <v>212</v>
      </c>
      <c r="C62" s="10"/>
      <c r="D62" s="176" t="s">
        <v>212</v>
      </c>
      <c r="E62" s="10"/>
      <c r="F62" s="176" t="s">
        <v>397</v>
      </c>
      <c r="G62" s="10"/>
      <c r="H62" s="180">
        <v>0.04</v>
      </c>
    </row>
    <row r="63" spans="1:8" x14ac:dyDescent="0.3">
      <c r="A63" s="66"/>
      <c r="B63" s="63" t="s">
        <v>199</v>
      </c>
      <c r="C63" s="10"/>
      <c r="D63" s="176" t="s">
        <v>199</v>
      </c>
      <c r="E63" s="10"/>
      <c r="F63" s="176" t="s">
        <v>397</v>
      </c>
      <c r="G63" s="10"/>
      <c r="H63" s="180">
        <v>0.04</v>
      </c>
    </row>
    <row r="64" spans="1:8" x14ac:dyDescent="0.3">
      <c r="A64" s="66"/>
      <c r="B64" s="63" t="s">
        <v>213</v>
      </c>
      <c r="C64" s="10"/>
      <c r="D64" s="176" t="s">
        <v>213</v>
      </c>
      <c r="E64" s="10"/>
      <c r="F64" s="176" t="s">
        <v>397</v>
      </c>
      <c r="G64" s="10"/>
      <c r="H64" s="180">
        <v>0.04</v>
      </c>
    </row>
    <row r="65" spans="1:8" x14ac:dyDescent="0.3">
      <c r="A65" s="66"/>
      <c r="B65" s="63" t="s">
        <v>214</v>
      </c>
      <c r="C65" s="10"/>
      <c r="D65" s="176" t="s">
        <v>214</v>
      </c>
      <c r="E65" s="10"/>
      <c r="F65" s="176" t="s">
        <v>397</v>
      </c>
      <c r="G65" s="10"/>
      <c r="H65" s="180">
        <v>0.04</v>
      </c>
    </row>
    <row r="66" spans="1:8" x14ac:dyDescent="0.3">
      <c r="A66" s="66"/>
      <c r="B66" s="63" t="s">
        <v>215</v>
      </c>
      <c r="C66" s="10"/>
      <c r="D66" s="176" t="s">
        <v>215</v>
      </c>
      <c r="E66" s="10"/>
      <c r="F66" s="176" t="s">
        <v>397</v>
      </c>
      <c r="G66" s="10"/>
      <c r="H66" s="180">
        <v>0.04</v>
      </c>
    </row>
    <row r="67" spans="1:8" x14ac:dyDescent="0.3">
      <c r="A67" s="66"/>
      <c r="B67" s="63" t="s">
        <v>216</v>
      </c>
      <c r="C67" s="10"/>
      <c r="D67" s="176" t="s">
        <v>216</v>
      </c>
      <c r="E67" s="10"/>
      <c r="F67" s="176" t="s">
        <v>436</v>
      </c>
      <c r="G67" s="10"/>
      <c r="H67" s="180">
        <v>0.05</v>
      </c>
    </row>
    <row r="68" spans="1:8" x14ac:dyDescent="0.3">
      <c r="A68" s="66"/>
      <c r="B68" s="63" t="s">
        <v>217</v>
      </c>
      <c r="C68" s="10"/>
      <c r="D68" s="176" t="s">
        <v>217</v>
      </c>
      <c r="E68" s="10"/>
      <c r="F68" s="176" t="s">
        <v>397</v>
      </c>
      <c r="G68" s="10"/>
      <c r="H68" s="180">
        <v>0.05</v>
      </c>
    </row>
    <row r="69" spans="1:8" x14ac:dyDescent="0.3">
      <c r="A69" s="66"/>
      <c r="B69" s="63" t="s">
        <v>218</v>
      </c>
      <c r="C69" s="10"/>
      <c r="D69" s="176" t="s">
        <v>218</v>
      </c>
      <c r="E69" s="10"/>
      <c r="F69" s="176" t="s">
        <v>397</v>
      </c>
      <c r="G69" s="10"/>
      <c r="H69" s="180">
        <v>0.04</v>
      </c>
    </row>
    <row r="70" spans="1:8" x14ac:dyDescent="0.3">
      <c r="A70" s="66"/>
      <c r="B70" s="63" t="s">
        <v>219</v>
      </c>
      <c r="C70" s="10"/>
      <c r="D70" s="176" t="s">
        <v>219</v>
      </c>
      <c r="E70" s="10"/>
      <c r="F70" s="176" t="s">
        <v>397</v>
      </c>
      <c r="G70" s="10"/>
      <c r="H70" s="180">
        <v>0.04</v>
      </c>
    </row>
    <row r="71" spans="1:8" x14ac:dyDescent="0.3">
      <c r="A71" s="66"/>
      <c r="B71" s="63" t="s">
        <v>220</v>
      </c>
      <c r="C71" s="10"/>
      <c r="D71" s="176" t="s">
        <v>220</v>
      </c>
      <c r="E71" s="10"/>
      <c r="F71" s="176" t="s">
        <v>436</v>
      </c>
      <c r="G71" s="10"/>
      <c r="H71" s="180">
        <v>0.05</v>
      </c>
    </row>
    <row r="72" spans="1:8" x14ac:dyDescent="0.3">
      <c r="A72" s="66"/>
      <c r="B72" s="63" t="s">
        <v>255</v>
      </c>
      <c r="C72" s="10"/>
      <c r="D72" s="176" t="s">
        <v>255</v>
      </c>
      <c r="E72" s="10"/>
      <c r="F72" s="176" t="s">
        <v>436</v>
      </c>
      <c r="G72" s="10"/>
      <c r="H72" s="180">
        <v>0.05</v>
      </c>
    </row>
    <row r="73" spans="1:8" x14ac:dyDescent="0.3">
      <c r="A73" s="66"/>
      <c r="B73" s="63" t="s">
        <v>222</v>
      </c>
      <c r="C73" s="10"/>
      <c r="D73" s="176" t="s">
        <v>222</v>
      </c>
      <c r="E73" s="10"/>
      <c r="F73" s="176" t="s">
        <v>436</v>
      </c>
      <c r="G73" s="10"/>
      <c r="H73" s="180">
        <v>0.05</v>
      </c>
    </row>
    <row r="74" spans="1:8" x14ac:dyDescent="0.3">
      <c r="A74" s="66"/>
      <c r="B74" s="63" t="s">
        <v>441</v>
      </c>
      <c r="C74" s="10"/>
      <c r="D74" s="178" t="s">
        <v>441</v>
      </c>
      <c r="E74" s="10"/>
      <c r="F74" s="178" t="s">
        <v>397</v>
      </c>
      <c r="G74" s="10"/>
      <c r="H74" s="181">
        <v>0.05</v>
      </c>
    </row>
    <row r="75" spans="1:8" x14ac:dyDescent="0.3">
      <c r="A75" s="66"/>
      <c r="B75" s="63" t="s">
        <v>393</v>
      </c>
      <c r="C75" s="10"/>
      <c r="D75" s="178" t="s">
        <v>393</v>
      </c>
      <c r="E75" s="10"/>
      <c r="F75" s="178" t="s">
        <v>397</v>
      </c>
      <c r="G75" s="10"/>
      <c r="H75" s="181">
        <v>0.04</v>
      </c>
    </row>
    <row r="76" spans="1:8" x14ac:dyDescent="0.3">
      <c r="A76" s="66"/>
      <c r="B76" s="63" t="s">
        <v>392</v>
      </c>
      <c r="C76" s="10"/>
      <c r="D76" s="178" t="s">
        <v>392</v>
      </c>
      <c r="E76" s="10"/>
      <c r="F76" s="178" t="s">
        <v>397</v>
      </c>
      <c r="G76" s="10"/>
      <c r="H76" s="181">
        <v>0.05</v>
      </c>
    </row>
    <row r="77" spans="1:8" x14ac:dyDescent="0.3">
      <c r="A77" s="66"/>
      <c r="B77" s="63"/>
      <c r="C77" s="10"/>
      <c r="D77" s="40"/>
      <c r="E77" s="10"/>
      <c r="F77" s="40"/>
      <c r="G77" s="10"/>
      <c r="H77" s="121"/>
    </row>
    <row r="78" spans="1:8" x14ac:dyDescent="0.3">
      <c r="A78" s="66"/>
      <c r="B78" s="122" t="s">
        <v>74</v>
      </c>
      <c r="C78" s="22"/>
      <c r="D78" s="10"/>
      <c r="E78" s="10"/>
      <c r="F78" s="10"/>
      <c r="G78" s="10"/>
      <c r="H78" s="123"/>
    </row>
    <row r="79" spans="1:8" x14ac:dyDescent="0.3">
      <c r="A79" s="66"/>
      <c r="B79" s="63" t="s">
        <v>332</v>
      </c>
      <c r="C79" s="10"/>
      <c r="D79" s="182" t="str">
        <f>+B79</f>
        <v>All Meal Plans (exclusive of Meal Plan Dining $)</v>
      </c>
      <c r="E79" s="10"/>
      <c r="F79" s="182" t="s">
        <v>404</v>
      </c>
      <c r="G79" s="10"/>
      <c r="H79" s="183">
        <v>0.05</v>
      </c>
    </row>
    <row r="80" spans="1:8" x14ac:dyDescent="0.3">
      <c r="A80" s="66"/>
      <c r="B80" s="63"/>
      <c r="C80" s="10"/>
      <c r="D80" s="40"/>
      <c r="E80" s="10"/>
      <c r="F80" s="40"/>
      <c r="G80" s="10"/>
      <c r="H80" s="121"/>
    </row>
    <row r="81" spans="1:10" x14ac:dyDescent="0.3">
      <c r="A81" s="66"/>
      <c r="B81" s="122" t="s">
        <v>187</v>
      </c>
      <c r="C81" s="22"/>
      <c r="D81" s="10"/>
      <c r="E81" s="10"/>
      <c r="F81" s="10"/>
      <c r="G81" s="10"/>
      <c r="H81" s="123"/>
    </row>
    <row r="82" spans="1:10" x14ac:dyDescent="0.3">
      <c r="A82" s="66"/>
      <c r="B82" s="63" t="s">
        <v>258</v>
      </c>
      <c r="C82" s="10"/>
      <c r="D82" s="182" t="str">
        <f>+B82</f>
        <v>Catering</v>
      </c>
      <c r="E82" s="10"/>
      <c r="F82" s="182" t="s">
        <v>404</v>
      </c>
      <c r="G82" s="10"/>
      <c r="H82" s="183">
        <v>0.15</v>
      </c>
    </row>
    <row r="83" spans="1:10" x14ac:dyDescent="0.3">
      <c r="A83" s="66"/>
      <c r="B83" s="63" t="s">
        <v>257</v>
      </c>
      <c r="C83" s="10"/>
      <c r="D83" s="182" t="str">
        <f t="shared" ref="D83:D85" si="0">+B83</f>
        <v>Athletic Catering</v>
      </c>
      <c r="E83" s="10"/>
      <c r="F83" s="182" t="s">
        <v>404</v>
      </c>
      <c r="G83" s="10"/>
      <c r="H83" s="181">
        <v>0.15</v>
      </c>
    </row>
    <row r="84" spans="1:10" x14ac:dyDescent="0.3">
      <c r="A84" s="66"/>
      <c r="B84" s="63" t="s">
        <v>188</v>
      </c>
      <c r="C84" s="10"/>
      <c r="D84" s="182" t="str">
        <f t="shared" si="0"/>
        <v>Alcohol</v>
      </c>
      <c r="E84" s="10"/>
      <c r="F84" s="182" t="s">
        <v>404</v>
      </c>
      <c r="G84" s="10"/>
      <c r="H84" s="181">
        <v>0.15</v>
      </c>
    </row>
    <row r="85" spans="1:10" x14ac:dyDescent="0.3">
      <c r="A85" s="66"/>
      <c r="B85" s="63" t="s">
        <v>259</v>
      </c>
      <c r="C85" s="10"/>
      <c r="D85" s="182" t="str">
        <f t="shared" si="0"/>
        <v>Summer Conferences &amp; Camps</v>
      </c>
      <c r="E85" s="10"/>
      <c r="F85" s="182" t="s">
        <v>404</v>
      </c>
      <c r="G85" s="10"/>
      <c r="H85" s="181">
        <v>0.15</v>
      </c>
    </row>
    <row r="86" spans="1:10" x14ac:dyDescent="0.3">
      <c r="A86" s="66"/>
      <c r="B86" s="63"/>
      <c r="C86" s="10"/>
      <c r="D86" s="40"/>
      <c r="E86" s="10"/>
      <c r="F86" s="40"/>
      <c r="G86" s="10"/>
      <c r="H86" s="121"/>
    </row>
    <row r="87" spans="1:10" x14ac:dyDescent="0.3">
      <c r="A87" s="66"/>
      <c r="B87" s="125" t="s">
        <v>185</v>
      </c>
      <c r="C87" s="128"/>
      <c r="D87" s="10"/>
      <c r="E87" s="10"/>
      <c r="F87" s="10"/>
      <c r="G87" s="10"/>
      <c r="H87" s="123"/>
    </row>
    <row r="88" spans="1:10" ht="5.0999999999999996" customHeight="1" x14ac:dyDescent="0.3">
      <c r="A88" s="66"/>
      <c r="B88" s="124"/>
      <c r="C88" s="129"/>
      <c r="D88" s="10"/>
      <c r="E88" s="10"/>
      <c r="F88" s="10"/>
      <c r="G88" s="10"/>
      <c r="H88" s="123"/>
    </row>
    <row r="89" spans="1:10" x14ac:dyDescent="0.3">
      <c r="A89" s="66"/>
      <c r="B89" s="122" t="s">
        <v>190</v>
      </c>
      <c r="C89" s="22"/>
      <c r="D89" s="10"/>
      <c r="E89" s="10"/>
      <c r="F89" s="10"/>
      <c r="G89" s="10"/>
      <c r="H89" s="123"/>
    </row>
    <row r="90" spans="1:10" x14ac:dyDescent="0.3">
      <c r="A90" s="66"/>
      <c r="B90" s="63" t="s">
        <v>244</v>
      </c>
      <c r="C90" s="10"/>
      <c r="D90" s="134" t="str">
        <f>+B90</f>
        <v>Starbucks (Hubert Library)</v>
      </c>
      <c r="E90" s="10"/>
      <c r="F90" s="134" t="s">
        <v>397</v>
      </c>
      <c r="G90" s="10"/>
      <c r="H90" s="179">
        <v>0.04</v>
      </c>
    </row>
    <row r="91" spans="1:10" x14ac:dyDescent="0.3">
      <c r="A91" s="66"/>
      <c r="B91" s="63" t="s">
        <v>223</v>
      </c>
      <c r="C91" s="10"/>
      <c r="D91" s="134" t="str">
        <f t="shared" ref="D91:D94" si="1">+B91</f>
        <v>Moe's Southwest Grill (Wolfe Center)</v>
      </c>
      <c r="E91" s="10"/>
      <c r="F91" s="134" t="s">
        <v>397</v>
      </c>
      <c r="G91" s="10"/>
      <c r="H91" s="180">
        <v>0.04</v>
      </c>
    </row>
    <row r="92" spans="1:10" x14ac:dyDescent="0.3">
      <c r="A92" s="66"/>
      <c r="B92" s="63" t="s">
        <v>224</v>
      </c>
      <c r="C92" s="10"/>
      <c r="D92" s="134" t="str">
        <f t="shared" si="1"/>
        <v>Grille Works (Wolfe Center)</v>
      </c>
      <c r="E92" s="10"/>
      <c r="F92" s="134" t="s">
        <v>397</v>
      </c>
      <c r="G92" s="10"/>
      <c r="H92" s="180">
        <v>0.05</v>
      </c>
    </row>
    <row r="93" spans="1:10" x14ac:dyDescent="0.3">
      <c r="A93" s="66"/>
      <c r="B93" s="63" t="s">
        <v>225</v>
      </c>
      <c r="C93" s="10"/>
      <c r="D93" s="134" t="str">
        <f t="shared" si="1"/>
        <v>Subway (Wolfe Center)</v>
      </c>
      <c r="E93" s="10"/>
      <c r="F93" s="134" t="s">
        <v>397</v>
      </c>
      <c r="G93" s="10"/>
      <c r="H93" s="180">
        <v>0.04</v>
      </c>
    </row>
    <row r="94" spans="1:10" x14ac:dyDescent="0.3">
      <c r="A94" s="66"/>
      <c r="B94" s="63" t="s">
        <v>443</v>
      </c>
      <c r="C94" s="10"/>
      <c r="D94" s="134" t="str">
        <f t="shared" si="1"/>
        <v>CFA</v>
      </c>
      <c r="E94" s="10"/>
      <c r="F94" s="134" t="s">
        <v>397</v>
      </c>
      <c r="G94" s="10"/>
      <c r="H94" s="181">
        <v>0.04</v>
      </c>
      <c r="J94" s="197"/>
    </row>
    <row r="95" spans="1:10" x14ac:dyDescent="0.3">
      <c r="A95" s="66"/>
      <c r="B95" s="63" t="s">
        <v>189</v>
      </c>
      <c r="C95" s="10"/>
      <c r="D95" s="134"/>
      <c r="E95" s="10"/>
      <c r="F95" s="134"/>
      <c r="G95" s="10"/>
      <c r="H95" s="181"/>
    </row>
    <row r="96" spans="1:10" x14ac:dyDescent="0.3">
      <c r="A96" s="66"/>
      <c r="B96" s="63" t="s">
        <v>189</v>
      </c>
      <c r="C96" s="10"/>
      <c r="D96" s="134"/>
      <c r="E96" s="10"/>
      <c r="F96" s="134"/>
      <c r="G96" s="10"/>
      <c r="H96" s="181"/>
    </row>
    <row r="97" spans="1:8" x14ac:dyDescent="0.3">
      <c r="A97" s="66"/>
      <c r="B97" s="63"/>
      <c r="C97" s="10"/>
      <c r="D97" s="40"/>
      <c r="E97" s="10"/>
      <c r="F97" s="40"/>
      <c r="G97" s="10"/>
      <c r="H97" s="121"/>
    </row>
    <row r="98" spans="1:8" ht="13.35" customHeight="1" x14ac:dyDescent="0.3">
      <c r="A98" s="66"/>
      <c r="B98" s="122" t="s">
        <v>187</v>
      </c>
      <c r="C98" s="22"/>
      <c r="D98" s="10"/>
      <c r="E98" s="10"/>
      <c r="F98" s="10"/>
      <c r="G98" s="10"/>
      <c r="H98" s="123"/>
    </row>
    <row r="99" spans="1:8" x14ac:dyDescent="0.3">
      <c r="A99" s="66"/>
      <c r="B99" s="63" t="s">
        <v>260</v>
      </c>
      <c r="C99" s="10"/>
      <c r="D99" s="134"/>
      <c r="E99" s="10"/>
      <c r="F99" s="134"/>
      <c r="G99" s="10"/>
      <c r="H99" s="179"/>
    </row>
    <row r="100" spans="1:8" x14ac:dyDescent="0.3">
      <c r="A100" s="66"/>
      <c r="B100" s="63" t="s">
        <v>188</v>
      </c>
      <c r="C100" s="10"/>
      <c r="D100" s="176"/>
      <c r="E100" s="10"/>
      <c r="F100" s="176"/>
      <c r="G100" s="10"/>
      <c r="H100" s="180"/>
    </row>
    <row r="101" spans="1:8" x14ac:dyDescent="0.3">
      <c r="A101" s="66"/>
      <c r="B101" s="63" t="s">
        <v>189</v>
      </c>
      <c r="C101" s="10"/>
      <c r="D101" s="176"/>
      <c r="E101" s="10"/>
      <c r="F101" s="176"/>
      <c r="G101" s="10"/>
      <c r="H101" s="180"/>
    </row>
    <row r="102" spans="1:8" x14ac:dyDescent="0.3">
      <c r="A102" s="66"/>
      <c r="B102" s="63" t="s">
        <v>189</v>
      </c>
      <c r="C102" s="10"/>
      <c r="D102" s="176"/>
      <c r="E102" s="10"/>
      <c r="F102" s="176"/>
      <c r="G102" s="10"/>
      <c r="H102" s="180"/>
    </row>
    <row r="103" spans="1:8" x14ac:dyDescent="0.3">
      <c r="A103" s="66"/>
      <c r="B103" s="64"/>
      <c r="C103" s="9"/>
      <c r="D103" s="41"/>
      <c r="E103" s="9"/>
      <c r="F103" s="41"/>
      <c r="G103" s="9"/>
      <c r="H103" s="120"/>
    </row>
    <row r="104" spans="1:8" x14ac:dyDescent="0.3">
      <c r="A104" s="66"/>
    </row>
    <row r="105" spans="1:8" x14ac:dyDescent="0.3">
      <c r="A105" s="65"/>
      <c r="B105" s="1" t="s">
        <v>194</v>
      </c>
      <c r="C105" s="1"/>
      <c r="D105" s="3"/>
      <c r="E105" s="3"/>
      <c r="G105" s="3"/>
    </row>
    <row r="106" spans="1:8" x14ac:dyDescent="0.3">
      <c r="A106" s="3"/>
      <c r="D106" s="3"/>
      <c r="E106" s="3"/>
      <c r="G106" s="3"/>
    </row>
    <row r="107" spans="1:8" x14ac:dyDescent="0.3">
      <c r="A107" s="3"/>
      <c r="B107" s="2" t="s">
        <v>56</v>
      </c>
      <c r="C107" s="184">
        <v>1106615.3017185002</v>
      </c>
      <c r="D107" s="3"/>
      <c r="E107" s="60"/>
      <c r="G107" s="3"/>
    </row>
    <row r="108" spans="1:8" x14ac:dyDescent="0.3">
      <c r="A108" s="3"/>
      <c r="B108" s="2" t="s">
        <v>57</v>
      </c>
      <c r="C108" s="184">
        <v>1114528.4745058904</v>
      </c>
      <c r="D108" s="3"/>
      <c r="E108" s="60"/>
      <c r="G108" s="3"/>
    </row>
    <row r="109" spans="1:8" x14ac:dyDescent="0.3">
      <c r="A109" s="3"/>
      <c r="B109" s="2" t="s">
        <v>58</v>
      </c>
      <c r="C109" s="184">
        <v>1177295.674902874</v>
      </c>
      <c r="D109" s="3"/>
      <c r="E109" s="60"/>
      <c r="G109" s="3"/>
    </row>
    <row r="110" spans="1:8" x14ac:dyDescent="0.3">
      <c r="A110" s="3"/>
      <c r="B110" s="2" t="s">
        <v>87</v>
      </c>
      <c r="C110" s="184">
        <v>1205954.5142592182</v>
      </c>
      <c r="D110" s="3"/>
      <c r="E110" s="60"/>
      <c r="G110" s="3"/>
    </row>
    <row r="111" spans="1:8" x14ac:dyDescent="0.3">
      <c r="A111" s="3"/>
      <c r="B111" s="2" t="s">
        <v>166</v>
      </c>
      <c r="C111" s="184">
        <v>1235864.4016988664</v>
      </c>
      <c r="D111" s="3"/>
      <c r="E111" s="60"/>
      <c r="G111" s="3"/>
    </row>
    <row r="112" spans="1:8" x14ac:dyDescent="0.3">
      <c r="A112" s="3"/>
      <c r="B112" s="2" t="s">
        <v>167</v>
      </c>
      <c r="C112" s="184">
        <v>1259584.9657795769</v>
      </c>
      <c r="D112" s="3"/>
      <c r="E112" s="60"/>
      <c r="G112" s="3"/>
    </row>
    <row r="113" spans="1:7" x14ac:dyDescent="0.3">
      <c r="A113" s="3"/>
      <c r="B113" s="2" t="s">
        <v>168</v>
      </c>
      <c r="C113" s="184">
        <v>1283795.914534318</v>
      </c>
      <c r="D113" s="3"/>
      <c r="E113" s="60"/>
      <c r="G113" s="3"/>
    </row>
    <row r="114" spans="1:7" x14ac:dyDescent="0.3">
      <c r="A114" s="3"/>
      <c r="B114" s="2" t="s">
        <v>169</v>
      </c>
      <c r="C114" s="184">
        <v>1308507.9936094522</v>
      </c>
      <c r="D114" s="3"/>
      <c r="E114" s="60"/>
      <c r="G114" s="3"/>
    </row>
    <row r="115" spans="1:7" x14ac:dyDescent="0.3">
      <c r="A115" s="3"/>
      <c r="B115" s="2" t="s">
        <v>170</v>
      </c>
      <c r="C115" s="184">
        <v>1333732.196290368</v>
      </c>
      <c r="D115" s="3"/>
      <c r="E115" s="60"/>
      <c r="G115" s="3"/>
    </row>
    <row r="116" spans="1:7" x14ac:dyDescent="0.3">
      <c r="A116" s="3"/>
      <c r="B116" s="2" t="s">
        <v>171</v>
      </c>
      <c r="C116" s="184">
        <v>1359479.7694819171</v>
      </c>
      <c r="D116" s="3"/>
      <c r="E116" s="60"/>
      <c r="G116" s="3"/>
    </row>
    <row r="117" spans="1:7" x14ac:dyDescent="0.3">
      <c r="A117" s="3"/>
      <c r="B117" s="2" t="s">
        <v>335</v>
      </c>
      <c r="C117" s="184"/>
      <c r="D117" s="3"/>
      <c r="E117" s="60"/>
      <c r="G117" s="3"/>
    </row>
    <row r="118" spans="1:7" x14ac:dyDescent="0.3">
      <c r="A118" s="3"/>
      <c r="B118" s="2" t="s">
        <v>335</v>
      </c>
      <c r="C118" s="184"/>
      <c r="D118" s="3"/>
      <c r="E118" s="60"/>
      <c r="G118" s="3"/>
    </row>
    <row r="121" spans="1:7" x14ac:dyDescent="0.3">
      <c r="A121" s="130" t="s">
        <v>85</v>
      </c>
      <c r="B121" s="1" t="s">
        <v>85</v>
      </c>
    </row>
  </sheetData>
  <mergeCells count="19">
    <mergeCell ref="B21:D21"/>
    <mergeCell ref="B22:D22"/>
    <mergeCell ref="B25:D25"/>
    <mergeCell ref="B42:C42"/>
    <mergeCell ref="B43:C43"/>
    <mergeCell ref="B23:D23"/>
    <mergeCell ref="B24:D24"/>
    <mergeCell ref="B9:D9"/>
    <mergeCell ref="B10:D10"/>
    <mergeCell ref="B11:D11"/>
    <mergeCell ref="B12:D12"/>
    <mergeCell ref="B13:D13"/>
    <mergeCell ref="B19:D19"/>
    <mergeCell ref="B20:D20"/>
    <mergeCell ref="B14:D14"/>
    <mergeCell ref="B15:D15"/>
    <mergeCell ref="B16:D16"/>
    <mergeCell ref="B17:D17"/>
    <mergeCell ref="B18:D18"/>
  </mergeCells>
  <pageMargins left="0.7" right="0.7" top="0.75" bottom="0.75" header="0.3" footer="0.3"/>
  <pageSetup scale="61" orientation="portrait" r:id="rId1"/>
  <rowBreaks count="1" manualBreakCount="1">
    <brk id="116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J152"/>
  <sheetViews>
    <sheetView workbookViewId="0">
      <selection activeCell="P20" sqref="P20"/>
    </sheetView>
  </sheetViews>
  <sheetFormatPr defaultColWidth="9.109375" defaultRowHeight="13.8" x14ac:dyDescent="0.3"/>
  <cols>
    <col min="1" max="1" width="4.5546875" style="2" customWidth="1"/>
    <col min="2" max="2" width="14.88671875" style="2" customWidth="1"/>
    <col min="3" max="3" width="30.5546875" style="2" customWidth="1"/>
    <col min="4" max="4" width="35.6640625" style="2" customWidth="1"/>
    <col min="5" max="5" width="2.5546875" style="2" customWidth="1"/>
    <col min="6" max="6" width="14.6640625" style="2" customWidth="1"/>
    <col min="7" max="7" width="2.5546875" style="2" customWidth="1"/>
    <col min="8" max="8" width="14.6640625" style="2" customWidth="1"/>
    <col min="9" max="16384" width="9.109375" style="2"/>
  </cols>
  <sheetData>
    <row r="1" spans="1:8" x14ac:dyDescent="0.3">
      <c r="A1" s="1" t="s">
        <v>338</v>
      </c>
    </row>
    <row r="2" spans="1:8" x14ac:dyDescent="0.3">
      <c r="A2" s="4" t="s">
        <v>105</v>
      </c>
    </row>
    <row r="3" spans="1:8" x14ac:dyDescent="0.3">
      <c r="A3" s="4" t="s">
        <v>290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</row>
    <row r="6" spans="1:8" x14ac:dyDescent="0.3">
      <c r="A6" s="6"/>
    </row>
    <row r="7" spans="1:8" x14ac:dyDescent="0.3">
      <c r="A7" s="133" t="s">
        <v>90</v>
      </c>
      <c r="B7" s="1" t="s">
        <v>288</v>
      </c>
    </row>
    <row r="8" spans="1:8" x14ac:dyDescent="0.3">
      <c r="A8" s="132"/>
      <c r="B8" s="1" t="s">
        <v>287</v>
      </c>
    </row>
    <row r="9" spans="1:8" x14ac:dyDescent="0.3">
      <c r="B9" s="7" t="s">
        <v>361</v>
      </c>
    </row>
    <row r="10" spans="1:8" x14ac:dyDescent="0.3">
      <c r="B10" s="7" t="s">
        <v>362</v>
      </c>
    </row>
    <row r="12" spans="1:8" x14ac:dyDescent="0.3">
      <c r="B12" s="4" t="s">
        <v>119</v>
      </c>
      <c r="C12" s="6"/>
      <c r="D12" s="61" t="s">
        <v>85</v>
      </c>
      <c r="F12" s="99" t="s">
        <v>85</v>
      </c>
    </row>
    <row r="13" spans="1:8" ht="27.75" customHeight="1" x14ac:dyDescent="0.3">
      <c r="B13" s="292" t="s">
        <v>306</v>
      </c>
      <c r="C13" s="298"/>
      <c r="D13" s="293"/>
      <c r="F13" s="31" t="s">
        <v>121</v>
      </c>
      <c r="H13" s="31" t="s">
        <v>108</v>
      </c>
    </row>
    <row r="14" spans="1:8" x14ac:dyDescent="0.3">
      <c r="B14" s="299" t="s">
        <v>307</v>
      </c>
      <c r="C14" s="300"/>
      <c r="D14" s="301"/>
      <c r="F14" s="167"/>
      <c r="H14" s="167"/>
    </row>
    <row r="15" spans="1:8" x14ac:dyDescent="0.3">
      <c r="B15" s="284" t="s">
        <v>390</v>
      </c>
      <c r="C15" s="294"/>
      <c r="D15" s="285"/>
      <c r="F15" s="167">
        <v>200</v>
      </c>
      <c r="H15" s="167">
        <v>200</v>
      </c>
    </row>
    <row r="16" spans="1:8" x14ac:dyDescent="0.3">
      <c r="B16" s="284"/>
      <c r="C16" s="294"/>
      <c r="D16" s="285"/>
      <c r="F16" s="167"/>
      <c r="H16" s="167"/>
    </row>
    <row r="17" spans="2:8" x14ac:dyDescent="0.3">
      <c r="B17" s="295" t="s">
        <v>308</v>
      </c>
      <c r="C17" s="296"/>
      <c r="D17" s="297"/>
      <c r="F17" s="167"/>
      <c r="H17" s="167"/>
    </row>
    <row r="18" spans="2:8" ht="30.75" customHeight="1" x14ac:dyDescent="0.3">
      <c r="B18" s="284" t="s">
        <v>382</v>
      </c>
      <c r="C18" s="294"/>
      <c r="D18" s="285"/>
      <c r="F18" s="167">
        <v>1750</v>
      </c>
      <c r="H18" s="167">
        <v>0</v>
      </c>
    </row>
    <row r="19" spans="2:8" ht="24" customHeight="1" x14ac:dyDescent="0.3">
      <c r="B19" s="284" t="s">
        <v>383</v>
      </c>
      <c r="C19" s="294"/>
      <c r="D19" s="285"/>
      <c r="F19" s="167">
        <v>1550</v>
      </c>
      <c r="H19" s="167">
        <v>0</v>
      </c>
    </row>
    <row r="20" spans="2:8" x14ac:dyDescent="0.3">
      <c r="B20" s="284" t="s">
        <v>384</v>
      </c>
      <c r="C20" s="294"/>
      <c r="D20" s="285"/>
      <c r="F20" s="167">
        <v>1200</v>
      </c>
      <c r="H20" s="167">
        <v>0</v>
      </c>
    </row>
    <row r="21" spans="2:8" x14ac:dyDescent="0.3">
      <c r="B21" s="284" t="s">
        <v>385</v>
      </c>
      <c r="C21" s="294"/>
      <c r="D21" s="285"/>
      <c r="F21" s="167">
        <v>850</v>
      </c>
      <c r="H21" s="167">
        <v>0</v>
      </c>
    </row>
    <row r="22" spans="2:8" ht="29.25" customHeight="1" x14ac:dyDescent="0.3">
      <c r="B22" s="284" t="s">
        <v>386</v>
      </c>
      <c r="C22" s="294"/>
      <c r="D22" s="285"/>
      <c r="F22" s="167">
        <v>437</v>
      </c>
      <c r="H22" s="167"/>
    </row>
    <row r="23" spans="2:8" ht="27" customHeight="1" x14ac:dyDescent="0.3">
      <c r="B23" s="284" t="s">
        <v>387</v>
      </c>
      <c r="C23" s="294"/>
      <c r="D23" s="285"/>
      <c r="F23" s="167">
        <v>224</v>
      </c>
      <c r="H23" s="167">
        <v>0</v>
      </c>
    </row>
    <row r="24" spans="2:8" x14ac:dyDescent="0.3">
      <c r="B24" s="305"/>
      <c r="C24" s="306"/>
      <c r="D24" s="307"/>
      <c r="F24" s="167"/>
      <c r="H24" s="167"/>
    </row>
    <row r="25" spans="2:8" ht="12.75" customHeight="1" x14ac:dyDescent="0.3">
      <c r="B25" s="295" t="s">
        <v>333</v>
      </c>
      <c r="C25" s="296"/>
      <c r="D25" s="297"/>
      <c r="F25" s="167"/>
      <c r="H25" s="167"/>
    </row>
    <row r="26" spans="2:8" x14ac:dyDescent="0.3">
      <c r="B26" s="284" t="s">
        <v>371</v>
      </c>
      <c r="C26" s="294"/>
      <c r="D26" s="285"/>
      <c r="F26" s="167">
        <v>463</v>
      </c>
      <c r="H26" s="167">
        <v>0</v>
      </c>
    </row>
    <row r="27" spans="2:8" x14ac:dyDescent="0.3">
      <c r="B27" s="284" t="s">
        <v>372</v>
      </c>
      <c r="C27" s="302"/>
      <c r="D27" s="303"/>
      <c r="F27" s="167">
        <v>232</v>
      </c>
      <c r="H27" s="167">
        <v>0</v>
      </c>
    </row>
    <row r="28" spans="2:8" ht="12.75" customHeight="1" x14ac:dyDescent="0.3">
      <c r="B28" s="284" t="s">
        <v>374</v>
      </c>
      <c r="C28" s="294"/>
      <c r="D28" s="285"/>
      <c r="F28" s="167">
        <v>500</v>
      </c>
      <c r="H28" s="167">
        <v>500</v>
      </c>
    </row>
    <row r="29" spans="2:8" ht="12.75" customHeight="1" x14ac:dyDescent="0.3">
      <c r="B29" s="284" t="s">
        <v>373</v>
      </c>
      <c r="C29" s="294"/>
      <c r="D29" s="285"/>
      <c r="F29" s="167">
        <v>300</v>
      </c>
      <c r="H29" s="167">
        <v>300</v>
      </c>
    </row>
    <row r="30" spans="2:8" x14ac:dyDescent="0.3">
      <c r="B30" s="286"/>
      <c r="C30" s="304"/>
      <c r="D30" s="287"/>
      <c r="F30" s="186"/>
      <c r="H30" s="186"/>
    </row>
    <row r="33" spans="2:8" x14ac:dyDescent="0.3">
      <c r="B33" s="4" t="s">
        <v>123</v>
      </c>
      <c r="C33" s="6"/>
      <c r="D33" s="61" t="s">
        <v>85</v>
      </c>
      <c r="F33" s="99" t="s">
        <v>85</v>
      </c>
    </row>
    <row r="34" spans="2:8" ht="25.5" customHeight="1" x14ac:dyDescent="0.3">
      <c r="B34" s="292" t="s">
        <v>306</v>
      </c>
      <c r="C34" s="298"/>
      <c r="D34" s="293"/>
      <c r="F34" s="31" t="s">
        <v>124</v>
      </c>
      <c r="H34" s="31" t="s">
        <v>108</v>
      </c>
    </row>
    <row r="35" spans="2:8" x14ac:dyDescent="0.3">
      <c r="B35" s="299" t="s">
        <v>307</v>
      </c>
      <c r="C35" s="300"/>
      <c r="D35" s="301"/>
      <c r="F35" s="167"/>
      <c r="H35" s="167"/>
    </row>
    <row r="36" spans="2:8" ht="13.95" customHeight="1" x14ac:dyDescent="0.3">
      <c r="B36" s="284" t="s">
        <v>390</v>
      </c>
      <c r="C36" s="294"/>
      <c r="D36" s="285"/>
      <c r="F36" s="167">
        <v>200</v>
      </c>
      <c r="H36" s="167">
        <v>200</v>
      </c>
    </row>
    <row r="37" spans="2:8" x14ac:dyDescent="0.3">
      <c r="B37" s="284"/>
      <c r="C37" s="294"/>
      <c r="D37" s="285"/>
      <c r="F37" s="167"/>
      <c r="H37" s="167"/>
    </row>
    <row r="38" spans="2:8" x14ac:dyDescent="0.3">
      <c r="B38" s="295" t="s">
        <v>308</v>
      </c>
      <c r="C38" s="296"/>
      <c r="D38" s="297"/>
      <c r="F38" s="167"/>
      <c r="H38" s="167"/>
    </row>
    <row r="39" spans="2:8" ht="13.95" customHeight="1" x14ac:dyDescent="0.3">
      <c r="B39" s="284" t="s">
        <v>382</v>
      </c>
      <c r="C39" s="294"/>
      <c r="D39" s="285"/>
      <c r="F39" s="167">
        <v>1785</v>
      </c>
      <c r="H39" s="167">
        <v>0</v>
      </c>
    </row>
    <row r="40" spans="2:8" ht="13.95" customHeight="1" x14ac:dyDescent="0.3">
      <c r="B40" s="284" t="s">
        <v>383</v>
      </c>
      <c r="C40" s="294"/>
      <c r="D40" s="285"/>
      <c r="F40" s="167">
        <v>1581</v>
      </c>
      <c r="H40" s="167">
        <v>0</v>
      </c>
    </row>
    <row r="41" spans="2:8" ht="13.95" customHeight="1" x14ac:dyDescent="0.3">
      <c r="B41" s="284" t="s">
        <v>384</v>
      </c>
      <c r="C41" s="294"/>
      <c r="D41" s="285"/>
      <c r="F41" s="167">
        <v>1224</v>
      </c>
      <c r="H41" s="167">
        <v>0</v>
      </c>
    </row>
    <row r="42" spans="2:8" ht="13.95" customHeight="1" x14ac:dyDescent="0.3">
      <c r="B42" s="284" t="s">
        <v>385</v>
      </c>
      <c r="C42" s="294"/>
      <c r="D42" s="285"/>
      <c r="F42" s="167">
        <v>867</v>
      </c>
      <c r="H42" s="167">
        <v>0</v>
      </c>
    </row>
    <row r="43" spans="2:8" ht="13.95" customHeight="1" x14ac:dyDescent="0.3">
      <c r="B43" s="284" t="s">
        <v>386</v>
      </c>
      <c r="C43" s="294"/>
      <c r="D43" s="285"/>
      <c r="F43" s="167">
        <v>446</v>
      </c>
      <c r="H43" s="167"/>
    </row>
    <row r="44" spans="2:8" ht="13.95" customHeight="1" x14ac:dyDescent="0.3">
      <c r="B44" s="284" t="s">
        <v>387</v>
      </c>
      <c r="C44" s="294"/>
      <c r="D44" s="285"/>
      <c r="F44" s="167">
        <v>229</v>
      </c>
      <c r="H44" s="167">
        <v>0</v>
      </c>
    </row>
    <row r="45" spans="2:8" x14ac:dyDescent="0.3">
      <c r="B45" s="305"/>
      <c r="C45" s="306"/>
      <c r="D45" s="307"/>
      <c r="F45" s="167"/>
      <c r="H45" s="167"/>
    </row>
    <row r="46" spans="2:8" ht="13.95" customHeight="1" x14ac:dyDescent="0.3">
      <c r="B46" s="295" t="s">
        <v>333</v>
      </c>
      <c r="C46" s="296"/>
      <c r="D46" s="297"/>
      <c r="F46" s="167"/>
      <c r="H46" s="167"/>
    </row>
    <row r="47" spans="2:8" ht="13.95" customHeight="1" x14ac:dyDescent="0.3">
      <c r="B47" s="284" t="s">
        <v>371</v>
      </c>
      <c r="C47" s="294"/>
      <c r="D47" s="285"/>
      <c r="F47" s="167">
        <v>472</v>
      </c>
      <c r="H47" s="167">
        <v>0</v>
      </c>
    </row>
    <row r="48" spans="2:8" ht="13.95" customHeight="1" x14ac:dyDescent="0.3">
      <c r="B48" s="284" t="s">
        <v>372</v>
      </c>
      <c r="C48" s="302"/>
      <c r="D48" s="303"/>
      <c r="F48" s="167">
        <v>237</v>
      </c>
      <c r="H48" s="167">
        <v>0</v>
      </c>
    </row>
    <row r="49" spans="2:8" ht="13.95" customHeight="1" x14ac:dyDescent="0.3">
      <c r="B49" s="284" t="s">
        <v>374</v>
      </c>
      <c r="C49" s="294"/>
      <c r="D49" s="285"/>
      <c r="F49" s="167">
        <v>500</v>
      </c>
      <c r="H49" s="167">
        <v>500</v>
      </c>
    </row>
    <row r="50" spans="2:8" ht="13.95" customHeight="1" x14ac:dyDescent="0.3">
      <c r="B50" s="284" t="s">
        <v>373</v>
      </c>
      <c r="C50" s="294"/>
      <c r="D50" s="285"/>
      <c r="F50" s="167">
        <v>300</v>
      </c>
      <c r="H50" s="167">
        <v>300</v>
      </c>
    </row>
    <row r="51" spans="2:8" x14ac:dyDescent="0.3">
      <c r="B51" s="286"/>
      <c r="C51" s="304"/>
      <c r="D51" s="287"/>
      <c r="F51" s="186"/>
      <c r="H51" s="186"/>
    </row>
    <row r="53" spans="2:8" x14ac:dyDescent="0.3">
      <c r="B53" s="4" t="s">
        <v>125</v>
      </c>
      <c r="C53" s="6"/>
      <c r="D53" s="61" t="s">
        <v>85</v>
      </c>
      <c r="F53" s="99" t="s">
        <v>85</v>
      </c>
    </row>
    <row r="54" spans="2:8" ht="25.5" customHeight="1" x14ac:dyDescent="0.3">
      <c r="B54" s="292" t="s">
        <v>306</v>
      </c>
      <c r="C54" s="298"/>
      <c r="D54" s="293"/>
      <c r="F54" s="31" t="s">
        <v>126</v>
      </c>
      <c r="H54" s="31" t="s">
        <v>108</v>
      </c>
    </row>
    <row r="55" spans="2:8" x14ac:dyDescent="0.3">
      <c r="B55" s="299" t="s">
        <v>307</v>
      </c>
      <c r="C55" s="300"/>
      <c r="D55" s="301"/>
      <c r="F55" s="167"/>
      <c r="H55" s="167"/>
    </row>
    <row r="56" spans="2:8" ht="13.95" customHeight="1" x14ac:dyDescent="0.3">
      <c r="B56" s="284" t="s">
        <v>390</v>
      </c>
      <c r="C56" s="294"/>
      <c r="D56" s="285"/>
      <c r="F56" s="167">
        <v>200</v>
      </c>
      <c r="H56" s="167">
        <v>200</v>
      </c>
    </row>
    <row r="57" spans="2:8" x14ac:dyDescent="0.3">
      <c r="B57" s="284"/>
      <c r="C57" s="294"/>
      <c r="D57" s="285"/>
      <c r="F57" s="167"/>
      <c r="H57" s="167"/>
    </row>
    <row r="58" spans="2:8" x14ac:dyDescent="0.3">
      <c r="B58" s="295" t="s">
        <v>308</v>
      </c>
      <c r="C58" s="296"/>
      <c r="D58" s="297"/>
      <c r="F58" s="167"/>
      <c r="H58" s="167"/>
    </row>
    <row r="59" spans="2:8" ht="13.95" customHeight="1" x14ac:dyDescent="0.3">
      <c r="B59" s="284" t="s">
        <v>382</v>
      </c>
      <c r="C59" s="294"/>
      <c r="D59" s="285"/>
      <c r="F59" s="167">
        <v>1821</v>
      </c>
      <c r="H59" s="167">
        <v>0</v>
      </c>
    </row>
    <row r="60" spans="2:8" ht="13.95" customHeight="1" x14ac:dyDescent="0.3">
      <c r="B60" s="284" t="s">
        <v>383</v>
      </c>
      <c r="C60" s="294"/>
      <c r="D60" s="285"/>
      <c r="F60" s="167">
        <v>1613</v>
      </c>
      <c r="H60" s="167">
        <v>0</v>
      </c>
    </row>
    <row r="61" spans="2:8" ht="13.95" customHeight="1" x14ac:dyDescent="0.3">
      <c r="B61" s="284" t="s">
        <v>384</v>
      </c>
      <c r="C61" s="294"/>
      <c r="D61" s="285"/>
      <c r="F61" s="167">
        <v>1249</v>
      </c>
      <c r="H61" s="167">
        <v>0</v>
      </c>
    </row>
    <row r="62" spans="2:8" ht="13.95" customHeight="1" x14ac:dyDescent="0.3">
      <c r="B62" s="284" t="s">
        <v>385</v>
      </c>
      <c r="C62" s="294"/>
      <c r="D62" s="285"/>
      <c r="F62" s="167">
        <v>884</v>
      </c>
      <c r="H62" s="167">
        <v>0</v>
      </c>
    </row>
    <row r="63" spans="2:8" ht="13.95" customHeight="1" x14ac:dyDescent="0.3">
      <c r="B63" s="284" t="s">
        <v>386</v>
      </c>
      <c r="C63" s="294"/>
      <c r="D63" s="285"/>
      <c r="F63" s="167">
        <v>455</v>
      </c>
      <c r="H63" s="167"/>
    </row>
    <row r="64" spans="2:8" ht="13.95" customHeight="1" x14ac:dyDescent="0.3">
      <c r="B64" s="284" t="s">
        <v>387</v>
      </c>
      <c r="C64" s="294"/>
      <c r="D64" s="285"/>
      <c r="F64" s="167">
        <v>234</v>
      </c>
      <c r="H64" s="167">
        <v>0</v>
      </c>
    </row>
    <row r="65" spans="1:8" x14ac:dyDescent="0.3">
      <c r="B65" s="305"/>
      <c r="C65" s="306"/>
      <c r="D65" s="307"/>
      <c r="F65" s="167"/>
      <c r="H65" s="167"/>
    </row>
    <row r="66" spans="1:8" ht="13.95" customHeight="1" x14ac:dyDescent="0.3">
      <c r="B66" s="295" t="s">
        <v>333</v>
      </c>
      <c r="C66" s="296"/>
      <c r="D66" s="297"/>
      <c r="F66" s="167"/>
      <c r="H66" s="167"/>
    </row>
    <row r="67" spans="1:8" ht="13.95" customHeight="1" x14ac:dyDescent="0.3">
      <c r="B67" s="284" t="s">
        <v>371</v>
      </c>
      <c r="C67" s="294"/>
      <c r="D67" s="285"/>
      <c r="F67" s="167">
        <v>481</v>
      </c>
      <c r="H67" s="167">
        <v>0</v>
      </c>
    </row>
    <row r="68" spans="1:8" ht="13.95" customHeight="1" x14ac:dyDescent="0.3">
      <c r="B68" s="284" t="s">
        <v>372</v>
      </c>
      <c r="C68" s="302"/>
      <c r="D68" s="303"/>
      <c r="F68" s="167">
        <v>242</v>
      </c>
      <c r="H68" s="167">
        <v>0</v>
      </c>
    </row>
    <row r="69" spans="1:8" ht="13.95" customHeight="1" x14ac:dyDescent="0.3">
      <c r="B69" s="284" t="s">
        <v>374</v>
      </c>
      <c r="C69" s="294"/>
      <c r="D69" s="285"/>
      <c r="F69" s="167">
        <v>500</v>
      </c>
      <c r="H69" s="167">
        <v>500</v>
      </c>
    </row>
    <row r="70" spans="1:8" ht="13.95" customHeight="1" x14ac:dyDescent="0.3">
      <c r="B70" s="284" t="s">
        <v>373</v>
      </c>
      <c r="C70" s="294"/>
      <c r="D70" s="285"/>
      <c r="F70" s="167">
        <v>300</v>
      </c>
      <c r="H70" s="167">
        <v>300</v>
      </c>
    </row>
    <row r="71" spans="1:8" x14ac:dyDescent="0.3">
      <c r="B71" s="286"/>
      <c r="C71" s="304"/>
      <c r="D71" s="287"/>
      <c r="F71" s="186">
        <v>0</v>
      </c>
      <c r="H71" s="186"/>
    </row>
    <row r="73" spans="1:8" x14ac:dyDescent="0.3">
      <c r="A73" s="65"/>
      <c r="B73" s="1" t="s">
        <v>192</v>
      </c>
      <c r="C73" s="1"/>
      <c r="D73" s="3"/>
      <c r="E73" s="3"/>
      <c r="G73" s="3"/>
    </row>
    <row r="74" spans="1:8" x14ac:dyDescent="0.3">
      <c r="A74" s="65"/>
      <c r="B74" s="7" t="s">
        <v>193</v>
      </c>
      <c r="C74" s="7"/>
      <c r="D74" s="3"/>
      <c r="E74" s="3"/>
      <c r="G74" s="3"/>
    </row>
    <row r="75" spans="1:8" x14ac:dyDescent="0.3">
      <c r="A75" s="66"/>
    </row>
    <row r="76" spans="1:8" x14ac:dyDescent="0.3">
      <c r="A76" s="66"/>
      <c r="B76" s="269" t="s">
        <v>179</v>
      </c>
      <c r="C76" s="270"/>
      <c r="D76" s="116" t="s">
        <v>180</v>
      </c>
      <c r="E76" s="116"/>
      <c r="F76" s="116" t="s">
        <v>181</v>
      </c>
      <c r="G76" s="118"/>
      <c r="H76" s="116" t="s">
        <v>183</v>
      </c>
    </row>
    <row r="77" spans="1:8" x14ac:dyDescent="0.3">
      <c r="A77" s="66"/>
      <c r="B77" s="271"/>
      <c r="C77" s="272"/>
      <c r="D77" s="110"/>
      <c r="E77" s="110"/>
      <c r="F77" s="110" t="s">
        <v>182</v>
      </c>
      <c r="G77" s="119"/>
      <c r="H77" s="110"/>
    </row>
    <row r="78" spans="1:8" x14ac:dyDescent="0.3">
      <c r="A78" s="66"/>
      <c r="B78" s="126" t="s">
        <v>184</v>
      </c>
      <c r="C78" s="127"/>
      <c r="D78" s="40"/>
      <c r="E78" s="40"/>
      <c r="F78" s="40"/>
      <c r="G78" s="40"/>
      <c r="H78" s="121"/>
    </row>
    <row r="79" spans="1:8" ht="5.0999999999999996" customHeight="1" x14ac:dyDescent="0.3">
      <c r="A79" s="66"/>
      <c r="B79" s="122"/>
      <c r="C79" s="22"/>
      <c r="D79" s="10"/>
      <c r="E79" s="10"/>
      <c r="F79" s="10"/>
      <c r="G79" s="10"/>
      <c r="H79" s="123"/>
    </row>
    <row r="80" spans="1:8" x14ac:dyDescent="0.3">
      <c r="A80" s="66"/>
      <c r="B80" s="122" t="s">
        <v>190</v>
      </c>
      <c r="C80" s="22"/>
      <c r="D80" s="10"/>
      <c r="E80" s="10"/>
      <c r="F80" s="10"/>
      <c r="G80" s="10"/>
      <c r="H80" s="123"/>
    </row>
    <row r="81" spans="1:8" x14ac:dyDescent="0.3">
      <c r="A81" s="66"/>
      <c r="B81" s="63" t="s">
        <v>256</v>
      </c>
      <c r="C81" s="10"/>
      <c r="D81" s="134" t="s">
        <v>256</v>
      </c>
      <c r="E81" s="10"/>
      <c r="F81" s="134" t="s">
        <v>397</v>
      </c>
      <c r="G81" s="10"/>
      <c r="H81" s="179">
        <v>0.15</v>
      </c>
    </row>
    <row r="82" spans="1:8" x14ac:dyDescent="0.3">
      <c r="A82" s="66"/>
      <c r="B82" s="63" t="s">
        <v>254</v>
      </c>
      <c r="C82" s="10"/>
      <c r="D82" s="134" t="s">
        <v>254</v>
      </c>
      <c r="E82" s="10"/>
      <c r="F82" s="134" t="s">
        <v>397</v>
      </c>
      <c r="G82" s="10"/>
      <c r="H82" s="179">
        <v>0.15</v>
      </c>
    </row>
    <row r="83" spans="1:8" x14ac:dyDescent="0.3">
      <c r="A83" s="66"/>
      <c r="B83" s="63" t="s">
        <v>200</v>
      </c>
      <c r="C83" s="10"/>
      <c r="D83" s="176" t="s">
        <v>200</v>
      </c>
      <c r="E83" s="10"/>
      <c r="F83" s="176" t="s">
        <v>397</v>
      </c>
      <c r="G83" s="10"/>
      <c r="H83" s="180">
        <v>0.15</v>
      </c>
    </row>
    <row r="84" spans="1:8" x14ac:dyDescent="0.3">
      <c r="A84" s="66"/>
      <c r="B84" s="63" t="s">
        <v>198</v>
      </c>
      <c r="C84" s="10"/>
      <c r="D84" s="176" t="s">
        <v>198</v>
      </c>
      <c r="E84" s="10"/>
      <c r="F84" s="176" t="s">
        <v>397</v>
      </c>
      <c r="G84" s="10"/>
      <c r="H84" s="180">
        <v>0.06</v>
      </c>
    </row>
    <row r="85" spans="1:8" x14ac:dyDescent="0.3">
      <c r="A85" s="66"/>
      <c r="B85" s="63" t="s">
        <v>201</v>
      </c>
      <c r="C85" s="10"/>
      <c r="D85" s="176" t="s">
        <v>201</v>
      </c>
      <c r="E85" s="10"/>
      <c r="F85" s="176" t="s">
        <v>436</v>
      </c>
      <c r="G85" s="10"/>
      <c r="H85" s="180">
        <v>0.15</v>
      </c>
    </row>
    <row r="86" spans="1:8" x14ac:dyDescent="0.3">
      <c r="A86" s="66"/>
      <c r="B86" s="63" t="s">
        <v>203</v>
      </c>
      <c r="C86" s="10"/>
      <c r="D86" s="176" t="s">
        <v>203</v>
      </c>
      <c r="E86" s="10"/>
      <c r="F86" s="176" t="s">
        <v>397</v>
      </c>
      <c r="G86" s="10"/>
      <c r="H86" s="180">
        <v>0.15</v>
      </c>
    </row>
    <row r="87" spans="1:8" x14ac:dyDescent="0.3">
      <c r="A87" s="66"/>
      <c r="B87" s="63" t="s">
        <v>204</v>
      </c>
      <c r="C87" s="10"/>
      <c r="D87" s="176" t="s">
        <v>204</v>
      </c>
      <c r="E87" s="10"/>
      <c r="F87" s="176" t="s">
        <v>436</v>
      </c>
      <c r="G87" s="10"/>
      <c r="H87" s="180">
        <v>0.15</v>
      </c>
    </row>
    <row r="88" spans="1:8" x14ac:dyDescent="0.3">
      <c r="A88" s="66"/>
      <c r="B88" s="63" t="s">
        <v>205</v>
      </c>
      <c r="C88" s="10"/>
      <c r="D88" s="176" t="s">
        <v>205</v>
      </c>
      <c r="E88" s="10"/>
      <c r="F88" s="176" t="s">
        <v>397</v>
      </c>
      <c r="G88" s="10"/>
      <c r="H88" s="180">
        <v>0.06</v>
      </c>
    </row>
    <row r="89" spans="1:8" x14ac:dyDescent="0.3">
      <c r="A89" s="66"/>
      <c r="B89" s="63" t="s">
        <v>206</v>
      </c>
      <c r="C89" s="10"/>
      <c r="D89" s="176" t="s">
        <v>206</v>
      </c>
      <c r="E89" s="10"/>
      <c r="F89" s="176" t="s">
        <v>397</v>
      </c>
      <c r="G89" s="10"/>
      <c r="H89" s="180">
        <v>0.06</v>
      </c>
    </row>
    <row r="90" spans="1:8" x14ac:dyDescent="0.3">
      <c r="A90" s="66"/>
      <c r="B90" s="63" t="s">
        <v>207</v>
      </c>
      <c r="C90" s="10"/>
      <c r="D90" s="176" t="s">
        <v>207</v>
      </c>
      <c r="E90" s="10"/>
      <c r="F90" s="176" t="s">
        <v>397</v>
      </c>
      <c r="G90" s="10"/>
      <c r="H90" s="180">
        <v>0.06</v>
      </c>
    </row>
    <row r="91" spans="1:8" x14ac:dyDescent="0.3">
      <c r="A91" s="66"/>
      <c r="B91" s="63" t="s">
        <v>208</v>
      </c>
      <c r="C91" s="10"/>
      <c r="D91" s="176" t="s">
        <v>208</v>
      </c>
      <c r="E91" s="10"/>
      <c r="F91" s="176" t="s">
        <v>397</v>
      </c>
      <c r="G91" s="10"/>
      <c r="H91" s="180">
        <v>0.06</v>
      </c>
    </row>
    <row r="92" spans="1:8" x14ac:dyDescent="0.3">
      <c r="A92" s="66"/>
      <c r="B92" s="63" t="s">
        <v>209</v>
      </c>
      <c r="C92" s="10"/>
      <c r="D92" s="176" t="s">
        <v>209</v>
      </c>
      <c r="E92" s="10"/>
      <c r="F92" s="176" t="s">
        <v>397</v>
      </c>
      <c r="G92" s="10"/>
      <c r="H92" s="180">
        <v>0.06</v>
      </c>
    </row>
    <row r="93" spans="1:8" x14ac:dyDescent="0.3">
      <c r="A93" s="66"/>
      <c r="B93" s="63" t="s">
        <v>210</v>
      </c>
      <c r="C93" s="10"/>
      <c r="D93" s="176" t="s">
        <v>210</v>
      </c>
      <c r="E93" s="10"/>
      <c r="F93" s="176" t="s">
        <v>397</v>
      </c>
      <c r="G93" s="10"/>
      <c r="H93" s="180">
        <v>0.06</v>
      </c>
    </row>
    <row r="94" spans="1:8" x14ac:dyDescent="0.3">
      <c r="A94" s="66"/>
      <c r="B94" s="63" t="s">
        <v>202</v>
      </c>
      <c r="C94" s="10"/>
      <c r="D94" s="176" t="s">
        <v>202</v>
      </c>
      <c r="E94" s="10"/>
      <c r="F94" s="176" t="s">
        <v>397</v>
      </c>
      <c r="G94" s="10"/>
      <c r="H94" s="180">
        <v>0.06</v>
      </c>
    </row>
    <row r="95" spans="1:8" x14ac:dyDescent="0.3">
      <c r="A95" s="66"/>
      <c r="B95" s="63" t="s">
        <v>211</v>
      </c>
      <c r="C95" s="10"/>
      <c r="D95" s="176" t="s">
        <v>211</v>
      </c>
      <c r="E95" s="10"/>
      <c r="F95" s="176" t="s">
        <v>436</v>
      </c>
      <c r="G95" s="10"/>
      <c r="H95" s="180">
        <v>0.15</v>
      </c>
    </row>
    <row r="96" spans="1:8" x14ac:dyDescent="0.3">
      <c r="A96" s="66"/>
      <c r="B96" s="63" t="s">
        <v>212</v>
      </c>
      <c r="C96" s="10"/>
      <c r="D96" s="176" t="s">
        <v>212</v>
      </c>
      <c r="E96" s="10"/>
      <c r="F96" s="176" t="s">
        <v>397</v>
      </c>
      <c r="G96" s="10"/>
      <c r="H96" s="180">
        <v>0.06</v>
      </c>
    </row>
    <row r="97" spans="1:8" x14ac:dyDescent="0.3">
      <c r="A97" s="66"/>
      <c r="B97" s="63" t="s">
        <v>199</v>
      </c>
      <c r="C97" s="10"/>
      <c r="D97" s="176" t="s">
        <v>199</v>
      </c>
      <c r="E97" s="10"/>
      <c r="F97" s="176" t="s">
        <v>397</v>
      </c>
      <c r="G97" s="10"/>
      <c r="H97" s="180">
        <v>0.06</v>
      </c>
    </row>
    <row r="98" spans="1:8" x14ac:dyDescent="0.3">
      <c r="A98" s="66"/>
      <c r="B98" s="63" t="s">
        <v>213</v>
      </c>
      <c r="C98" s="10"/>
      <c r="D98" s="176" t="s">
        <v>213</v>
      </c>
      <c r="E98" s="10"/>
      <c r="F98" s="176" t="s">
        <v>397</v>
      </c>
      <c r="G98" s="10"/>
      <c r="H98" s="180">
        <v>0.06</v>
      </c>
    </row>
    <row r="99" spans="1:8" x14ac:dyDescent="0.3">
      <c r="A99" s="66"/>
      <c r="B99" s="63" t="s">
        <v>214</v>
      </c>
      <c r="C99" s="10"/>
      <c r="D99" s="176" t="s">
        <v>214</v>
      </c>
      <c r="E99" s="10"/>
      <c r="F99" s="176" t="s">
        <v>397</v>
      </c>
      <c r="G99" s="10"/>
      <c r="H99" s="180">
        <v>0.06</v>
      </c>
    </row>
    <row r="100" spans="1:8" x14ac:dyDescent="0.3">
      <c r="A100" s="66"/>
      <c r="B100" s="63" t="s">
        <v>215</v>
      </c>
      <c r="C100" s="10"/>
      <c r="D100" s="176" t="s">
        <v>215</v>
      </c>
      <c r="E100" s="10"/>
      <c r="F100" s="176" t="s">
        <v>397</v>
      </c>
      <c r="G100" s="10"/>
      <c r="H100" s="180">
        <v>0.06</v>
      </c>
    </row>
    <row r="101" spans="1:8" x14ac:dyDescent="0.3">
      <c r="A101" s="66"/>
      <c r="B101" s="63" t="s">
        <v>216</v>
      </c>
      <c r="C101" s="10"/>
      <c r="D101" s="176" t="s">
        <v>216</v>
      </c>
      <c r="E101" s="10"/>
      <c r="F101" s="176" t="s">
        <v>436</v>
      </c>
      <c r="G101" s="10"/>
      <c r="H101" s="180">
        <v>0.15</v>
      </c>
    </row>
    <row r="102" spans="1:8" x14ac:dyDescent="0.3">
      <c r="A102" s="66"/>
      <c r="B102" s="63" t="s">
        <v>217</v>
      </c>
      <c r="C102" s="10"/>
      <c r="D102" s="176" t="s">
        <v>217</v>
      </c>
      <c r="E102" s="10"/>
      <c r="F102" s="176" t="s">
        <v>397</v>
      </c>
      <c r="G102" s="10"/>
      <c r="H102" s="180">
        <v>0.06</v>
      </c>
    </row>
    <row r="103" spans="1:8" x14ac:dyDescent="0.3">
      <c r="A103" s="66"/>
      <c r="B103" s="63" t="s">
        <v>218</v>
      </c>
      <c r="C103" s="10"/>
      <c r="D103" s="176" t="s">
        <v>218</v>
      </c>
      <c r="E103" s="10"/>
      <c r="F103" s="176" t="s">
        <v>397</v>
      </c>
      <c r="G103" s="10"/>
      <c r="H103" s="180">
        <v>0.06</v>
      </c>
    </row>
    <row r="104" spans="1:8" x14ac:dyDescent="0.3">
      <c r="A104" s="66"/>
      <c r="B104" s="63" t="s">
        <v>219</v>
      </c>
      <c r="C104" s="10"/>
      <c r="D104" s="176" t="s">
        <v>219</v>
      </c>
      <c r="E104" s="10"/>
      <c r="F104" s="176" t="s">
        <v>397</v>
      </c>
      <c r="G104" s="10"/>
      <c r="H104" s="180">
        <v>0.06</v>
      </c>
    </row>
    <row r="105" spans="1:8" x14ac:dyDescent="0.3">
      <c r="A105" s="66"/>
      <c r="B105" s="63" t="s">
        <v>220</v>
      </c>
      <c r="C105" s="10"/>
      <c r="D105" s="176" t="s">
        <v>220</v>
      </c>
      <c r="E105" s="10"/>
      <c r="F105" s="176" t="s">
        <v>436</v>
      </c>
      <c r="G105" s="10"/>
      <c r="H105" s="180">
        <v>0.15</v>
      </c>
    </row>
    <row r="106" spans="1:8" x14ac:dyDescent="0.3">
      <c r="A106" s="66"/>
      <c r="B106" s="63" t="s">
        <v>255</v>
      </c>
      <c r="C106" s="10"/>
      <c r="D106" s="176" t="s">
        <v>255</v>
      </c>
      <c r="E106" s="10"/>
      <c r="F106" s="176" t="s">
        <v>436</v>
      </c>
      <c r="G106" s="10"/>
      <c r="H106" s="180">
        <v>0.15</v>
      </c>
    </row>
    <row r="107" spans="1:8" x14ac:dyDescent="0.3">
      <c r="A107" s="66"/>
      <c r="B107" s="63" t="s">
        <v>222</v>
      </c>
      <c r="C107" s="10"/>
      <c r="D107" s="176" t="s">
        <v>222</v>
      </c>
      <c r="E107" s="10"/>
      <c r="F107" s="176" t="s">
        <v>436</v>
      </c>
      <c r="G107" s="10"/>
      <c r="H107" s="180">
        <v>0.15</v>
      </c>
    </row>
    <row r="108" spans="1:8" x14ac:dyDescent="0.3">
      <c r="A108" s="66"/>
      <c r="B108" s="63" t="s">
        <v>441</v>
      </c>
      <c r="C108" s="10"/>
      <c r="D108" s="178" t="s">
        <v>441</v>
      </c>
      <c r="E108" s="10"/>
      <c r="F108" s="178" t="s">
        <v>397</v>
      </c>
      <c r="G108" s="10"/>
      <c r="H108" s="181">
        <v>0.15</v>
      </c>
    </row>
    <row r="109" spans="1:8" x14ac:dyDescent="0.3">
      <c r="A109" s="66"/>
      <c r="B109" s="63" t="s">
        <v>393</v>
      </c>
      <c r="C109" s="10"/>
      <c r="D109" s="178" t="s">
        <v>393</v>
      </c>
      <c r="E109" s="10"/>
      <c r="F109" s="178" t="s">
        <v>397</v>
      </c>
      <c r="G109" s="10"/>
      <c r="H109" s="181">
        <v>0.06</v>
      </c>
    </row>
    <row r="110" spans="1:8" x14ac:dyDescent="0.3">
      <c r="A110" s="66"/>
      <c r="B110" s="63" t="s">
        <v>392</v>
      </c>
      <c r="C110" s="10"/>
      <c r="D110" s="178" t="s">
        <v>392</v>
      </c>
      <c r="E110" s="10"/>
      <c r="F110" s="178" t="s">
        <v>397</v>
      </c>
      <c r="G110" s="10"/>
      <c r="H110" s="181">
        <v>0.15</v>
      </c>
    </row>
    <row r="111" spans="1:8" x14ac:dyDescent="0.3">
      <c r="A111" s="66"/>
      <c r="B111" s="63"/>
      <c r="C111" s="10"/>
      <c r="D111" s="40"/>
      <c r="E111" s="10"/>
      <c r="F111" s="40"/>
      <c r="G111" s="10"/>
      <c r="H111" s="121"/>
    </row>
    <row r="112" spans="1:8" x14ac:dyDescent="0.3">
      <c r="A112" s="66"/>
      <c r="B112" s="122" t="s">
        <v>74</v>
      </c>
      <c r="C112" s="22"/>
      <c r="D112" s="10"/>
      <c r="E112" s="10"/>
      <c r="F112" s="10"/>
      <c r="G112" s="10"/>
      <c r="H112" s="123"/>
    </row>
    <row r="113" spans="1:10" x14ac:dyDescent="0.3">
      <c r="A113" s="66"/>
      <c r="B113" s="63" t="s">
        <v>332</v>
      </c>
      <c r="C113" s="10"/>
      <c r="D113" s="182" t="s">
        <v>332</v>
      </c>
      <c r="E113" s="10"/>
      <c r="F113" s="182" t="s">
        <v>404</v>
      </c>
      <c r="G113" s="10"/>
      <c r="H113" s="183">
        <v>0.15</v>
      </c>
    </row>
    <row r="114" spans="1:10" x14ac:dyDescent="0.3">
      <c r="A114" s="66"/>
      <c r="B114" s="63"/>
      <c r="C114" s="10"/>
      <c r="D114" s="40"/>
      <c r="E114" s="10"/>
      <c r="F114" s="40"/>
      <c r="G114" s="10"/>
      <c r="H114" s="121"/>
    </row>
    <row r="115" spans="1:10" x14ac:dyDescent="0.3">
      <c r="A115" s="66"/>
      <c r="B115" s="122" t="s">
        <v>187</v>
      </c>
      <c r="C115" s="22"/>
      <c r="D115" s="10"/>
      <c r="E115" s="10"/>
      <c r="F115" s="10"/>
      <c r="G115" s="10"/>
      <c r="H115" s="123"/>
    </row>
    <row r="116" spans="1:10" x14ac:dyDescent="0.3">
      <c r="A116" s="66"/>
      <c r="B116" s="63" t="s">
        <v>258</v>
      </c>
      <c r="C116" s="10"/>
      <c r="D116" s="182" t="s">
        <v>258</v>
      </c>
      <c r="E116" s="10"/>
      <c r="F116" s="182" t="s">
        <v>404</v>
      </c>
      <c r="G116" s="10"/>
      <c r="H116" s="183">
        <v>0.15</v>
      </c>
    </row>
    <row r="117" spans="1:10" x14ac:dyDescent="0.3">
      <c r="A117" s="66"/>
      <c r="B117" s="63" t="s">
        <v>257</v>
      </c>
      <c r="C117" s="10"/>
      <c r="D117" s="178" t="s">
        <v>257</v>
      </c>
      <c r="E117" s="10"/>
      <c r="F117" s="178" t="s">
        <v>404</v>
      </c>
      <c r="G117" s="10"/>
      <c r="H117" s="181">
        <v>0.15</v>
      </c>
    </row>
    <row r="118" spans="1:10" x14ac:dyDescent="0.3">
      <c r="A118" s="66"/>
      <c r="B118" s="63" t="s">
        <v>188</v>
      </c>
      <c r="C118" s="10"/>
      <c r="D118" s="178" t="s">
        <v>188</v>
      </c>
      <c r="E118" s="10"/>
      <c r="F118" s="178" t="s">
        <v>404</v>
      </c>
      <c r="G118" s="10"/>
      <c r="H118" s="181">
        <v>0.15</v>
      </c>
    </row>
    <row r="119" spans="1:10" x14ac:dyDescent="0.3">
      <c r="A119" s="66"/>
      <c r="B119" s="63" t="s">
        <v>259</v>
      </c>
      <c r="C119" s="10"/>
      <c r="D119" s="178" t="s">
        <v>259</v>
      </c>
      <c r="E119" s="10"/>
      <c r="F119" s="178" t="s">
        <v>404</v>
      </c>
      <c r="G119" s="10"/>
      <c r="H119" s="181">
        <v>0.15</v>
      </c>
    </row>
    <row r="120" spans="1:10" x14ac:dyDescent="0.3">
      <c r="A120" s="66"/>
      <c r="B120" s="63"/>
      <c r="C120" s="10"/>
      <c r="D120" s="40"/>
      <c r="E120" s="10"/>
      <c r="F120" s="40"/>
      <c r="G120" s="10"/>
      <c r="H120" s="121"/>
    </row>
    <row r="121" spans="1:10" x14ac:dyDescent="0.3">
      <c r="A121" s="66"/>
      <c r="B121" s="125" t="s">
        <v>185</v>
      </c>
      <c r="C121" s="128"/>
      <c r="D121" s="10"/>
      <c r="E121" s="10"/>
      <c r="F121" s="10"/>
      <c r="G121" s="10"/>
      <c r="H121" s="123"/>
    </row>
    <row r="122" spans="1:10" ht="5.0999999999999996" customHeight="1" x14ac:dyDescent="0.3">
      <c r="A122" s="66"/>
      <c r="B122" s="124"/>
      <c r="C122" s="129"/>
      <c r="D122" s="10"/>
      <c r="E122" s="10"/>
      <c r="F122" s="10"/>
      <c r="G122" s="10"/>
      <c r="H122" s="123"/>
    </row>
    <row r="123" spans="1:10" x14ac:dyDescent="0.3">
      <c r="A123" s="66"/>
      <c r="B123" s="122" t="s">
        <v>190</v>
      </c>
      <c r="C123" s="22"/>
      <c r="D123" s="10"/>
      <c r="E123" s="10"/>
      <c r="F123" s="10"/>
      <c r="G123" s="10"/>
      <c r="H123" s="123"/>
    </row>
    <row r="124" spans="1:10" x14ac:dyDescent="0.3">
      <c r="A124" s="66"/>
      <c r="B124" s="63" t="s">
        <v>244</v>
      </c>
      <c r="C124" s="10"/>
      <c r="D124" s="134" t="s">
        <v>244</v>
      </c>
      <c r="E124" s="10"/>
      <c r="F124" s="134" t="s">
        <v>404</v>
      </c>
      <c r="G124" s="10"/>
      <c r="H124" s="179">
        <v>0.06</v>
      </c>
    </row>
    <row r="125" spans="1:10" x14ac:dyDescent="0.3">
      <c r="A125" s="66"/>
      <c r="B125" s="63" t="s">
        <v>223</v>
      </c>
      <c r="C125" s="10"/>
      <c r="D125" s="176" t="s">
        <v>223</v>
      </c>
      <c r="E125" s="10"/>
      <c r="F125" s="176" t="s">
        <v>404</v>
      </c>
      <c r="G125" s="10"/>
      <c r="H125" s="180">
        <v>0.06</v>
      </c>
    </row>
    <row r="126" spans="1:10" x14ac:dyDescent="0.3">
      <c r="A126" s="66"/>
      <c r="B126" s="63" t="s">
        <v>224</v>
      </c>
      <c r="C126" s="10"/>
      <c r="D126" s="176" t="s">
        <v>224</v>
      </c>
      <c r="E126" s="10"/>
      <c r="F126" s="176" t="s">
        <v>404</v>
      </c>
      <c r="G126" s="10"/>
      <c r="H126" s="180">
        <v>0.15</v>
      </c>
    </row>
    <row r="127" spans="1:10" x14ac:dyDescent="0.3">
      <c r="A127" s="66"/>
      <c r="B127" s="63" t="s">
        <v>225</v>
      </c>
      <c r="C127" s="10"/>
      <c r="D127" s="176" t="s">
        <v>225</v>
      </c>
      <c r="E127" s="10"/>
      <c r="F127" s="176" t="s">
        <v>404</v>
      </c>
      <c r="G127" s="10"/>
      <c r="H127" s="180">
        <v>0.06</v>
      </c>
    </row>
    <row r="128" spans="1:10" ht="12.6" customHeight="1" x14ac:dyDescent="0.3">
      <c r="A128" s="66"/>
      <c r="B128" s="63" t="s">
        <v>442</v>
      </c>
      <c r="C128" s="10"/>
      <c r="D128" s="178" t="s">
        <v>442</v>
      </c>
      <c r="E128" s="10"/>
      <c r="F128" s="178" t="s">
        <v>404</v>
      </c>
      <c r="G128" s="10"/>
      <c r="H128" s="181">
        <v>0.06</v>
      </c>
      <c r="J128" s="197"/>
    </row>
    <row r="129" spans="1:8" x14ac:dyDescent="0.3">
      <c r="A129" s="66"/>
      <c r="B129" s="63" t="s">
        <v>189</v>
      </c>
      <c r="C129" s="10"/>
      <c r="D129" s="178"/>
      <c r="E129" s="10"/>
      <c r="F129" s="178"/>
      <c r="G129" s="10"/>
      <c r="H129" s="181"/>
    </row>
    <row r="130" spans="1:8" x14ac:dyDescent="0.3">
      <c r="A130" s="66"/>
      <c r="B130" s="63" t="s">
        <v>189</v>
      </c>
      <c r="C130" s="10"/>
      <c r="D130" s="178"/>
      <c r="E130" s="10"/>
      <c r="F130" s="178"/>
      <c r="G130" s="10"/>
      <c r="H130" s="181"/>
    </row>
    <row r="131" spans="1:8" x14ac:dyDescent="0.3">
      <c r="A131" s="66"/>
      <c r="B131" s="196"/>
      <c r="C131" s="10"/>
      <c r="D131" s="178"/>
      <c r="E131" s="10"/>
      <c r="F131" s="178"/>
      <c r="G131" s="10"/>
      <c r="H131" s="181"/>
    </row>
    <row r="132" spans="1:8" ht="13.35" customHeight="1" x14ac:dyDescent="0.3">
      <c r="A132" s="66"/>
      <c r="B132" s="122" t="s">
        <v>187</v>
      </c>
      <c r="C132" s="22"/>
      <c r="D132" s="10"/>
      <c r="E132" s="10"/>
      <c r="F132" s="10"/>
      <c r="G132" s="10"/>
      <c r="H132" s="123"/>
    </row>
    <row r="133" spans="1:8" x14ac:dyDescent="0.3">
      <c r="A133" s="66"/>
      <c r="B133" s="63" t="s">
        <v>260</v>
      </c>
      <c r="C133" s="10"/>
      <c r="D133" s="134"/>
      <c r="E133" s="10"/>
      <c r="F133" s="134"/>
      <c r="G133" s="10"/>
      <c r="H133" s="179"/>
    </row>
    <row r="134" spans="1:8" x14ac:dyDescent="0.3">
      <c r="A134" s="66"/>
      <c r="B134" s="63" t="s">
        <v>188</v>
      </c>
      <c r="C134" s="10"/>
      <c r="D134" s="176"/>
      <c r="E134" s="10"/>
      <c r="F134" s="176"/>
      <c r="G134" s="10"/>
      <c r="H134" s="180"/>
    </row>
    <row r="135" spans="1:8" x14ac:dyDescent="0.3">
      <c r="A135" s="66"/>
      <c r="B135" s="63" t="s">
        <v>189</v>
      </c>
      <c r="C135" s="10"/>
      <c r="D135" s="176"/>
      <c r="E135" s="10"/>
      <c r="F135" s="176"/>
      <c r="G135" s="10"/>
      <c r="H135" s="180"/>
    </row>
    <row r="136" spans="1:8" x14ac:dyDescent="0.3">
      <c r="A136" s="66"/>
      <c r="B136" s="63" t="s">
        <v>189</v>
      </c>
      <c r="C136" s="10"/>
      <c r="D136" s="176"/>
      <c r="E136" s="10"/>
      <c r="F136" s="176"/>
      <c r="G136" s="10"/>
      <c r="H136" s="180"/>
    </row>
    <row r="137" spans="1:8" x14ac:dyDescent="0.3">
      <c r="A137" s="66"/>
      <c r="B137" s="64"/>
      <c r="C137" s="9"/>
      <c r="D137" s="41"/>
      <c r="E137" s="9"/>
      <c r="F137" s="41"/>
      <c r="G137" s="9"/>
      <c r="H137" s="120"/>
    </row>
    <row r="138" spans="1:8" x14ac:dyDescent="0.3">
      <c r="A138" s="66"/>
    </row>
    <row r="139" spans="1:8" x14ac:dyDescent="0.3">
      <c r="A139" s="65"/>
      <c r="B139" s="1" t="s">
        <v>194</v>
      </c>
      <c r="C139" s="1"/>
      <c r="D139" s="3"/>
      <c r="E139" s="3"/>
      <c r="G139" s="3"/>
    </row>
    <row r="140" spans="1:8" x14ac:dyDescent="0.3">
      <c r="A140" s="3"/>
      <c r="D140" s="3"/>
      <c r="E140" s="3"/>
      <c r="G140" s="3"/>
    </row>
    <row r="141" spans="1:8" x14ac:dyDescent="0.3">
      <c r="A141" s="3"/>
      <c r="B141" s="2" t="s">
        <v>56</v>
      </c>
      <c r="C141" s="184">
        <v>2460928.4555555</v>
      </c>
      <c r="D141" s="3"/>
      <c r="E141" s="60"/>
      <c r="G141" s="3"/>
    </row>
    <row r="142" spans="1:8" x14ac:dyDescent="0.3">
      <c r="A142" s="3"/>
      <c r="B142" s="2" t="s">
        <v>57</v>
      </c>
      <c r="C142" s="184">
        <v>2656717.3775683008</v>
      </c>
      <c r="D142" s="3"/>
      <c r="E142" s="60"/>
      <c r="G142" s="3"/>
    </row>
    <row r="143" spans="1:8" x14ac:dyDescent="0.3">
      <c r="A143" s="3"/>
      <c r="B143" s="2" t="s">
        <v>58</v>
      </c>
      <c r="C143" s="184">
        <v>2768873.9647819684</v>
      </c>
      <c r="D143" s="3"/>
      <c r="E143" s="60"/>
      <c r="G143" s="3"/>
    </row>
    <row r="144" spans="1:8" x14ac:dyDescent="0.3">
      <c r="A144" s="3"/>
      <c r="B144" s="2" t="s">
        <v>87</v>
      </c>
      <c r="C144" s="184">
        <v>2939315.6434307769</v>
      </c>
      <c r="D144" s="3"/>
      <c r="E144" s="60"/>
      <c r="G144" s="3"/>
    </row>
    <row r="145" spans="1:7" x14ac:dyDescent="0.3">
      <c r="A145" s="3"/>
      <c r="B145" s="2" t="s">
        <v>166</v>
      </c>
      <c r="C145" s="184">
        <v>3016056.5979859987</v>
      </c>
      <c r="D145" s="3"/>
      <c r="E145" s="60"/>
      <c r="G145" s="3"/>
    </row>
    <row r="146" spans="1:7" x14ac:dyDescent="0.3">
      <c r="A146" s="3"/>
      <c r="B146" s="2" t="s">
        <v>167</v>
      </c>
      <c r="C146" s="184">
        <v>3077935.4133442021</v>
      </c>
      <c r="D146" s="3"/>
      <c r="E146" s="60"/>
      <c r="G146" s="3"/>
    </row>
    <row r="147" spans="1:7" x14ac:dyDescent="0.3">
      <c r="A147" s="3"/>
      <c r="B147" s="2" t="s">
        <v>168</v>
      </c>
      <c r="C147" s="184">
        <v>3141144.4106225385</v>
      </c>
      <c r="D147" s="3"/>
      <c r="E147" s="60"/>
      <c r="G147" s="3"/>
    </row>
    <row r="148" spans="1:7" x14ac:dyDescent="0.3">
      <c r="A148" s="3"/>
      <c r="B148" s="2" t="s">
        <v>169</v>
      </c>
      <c r="C148" s="184">
        <v>3205713.4303789083</v>
      </c>
      <c r="D148" s="3"/>
      <c r="E148" s="60"/>
      <c r="G148" s="3"/>
    </row>
    <row r="149" spans="1:7" x14ac:dyDescent="0.3">
      <c r="A149" s="3"/>
      <c r="B149" s="2" t="s">
        <v>170</v>
      </c>
      <c r="C149" s="184">
        <v>3271673.0116774696</v>
      </c>
      <c r="D149" s="3"/>
      <c r="E149" s="60"/>
      <c r="G149" s="3"/>
    </row>
    <row r="150" spans="1:7" x14ac:dyDescent="0.3">
      <c r="A150" s="3"/>
      <c r="B150" s="2" t="s">
        <v>171</v>
      </c>
      <c r="C150" s="184">
        <v>3339054.4091554838</v>
      </c>
      <c r="D150" s="3"/>
      <c r="E150" s="60"/>
      <c r="G150" s="3"/>
    </row>
    <row r="151" spans="1:7" x14ac:dyDescent="0.3">
      <c r="A151" s="3"/>
      <c r="B151" s="2" t="s">
        <v>335</v>
      </c>
      <c r="C151" s="184"/>
      <c r="D151" s="3"/>
      <c r="E151" s="60"/>
      <c r="G151" s="3"/>
    </row>
    <row r="152" spans="1:7" x14ac:dyDescent="0.3">
      <c r="A152" s="3"/>
      <c r="B152" s="2" t="s">
        <v>335</v>
      </c>
      <c r="C152" s="184"/>
      <c r="D152" s="3"/>
      <c r="E152" s="60"/>
      <c r="G152" s="3"/>
    </row>
  </sheetData>
  <mergeCells count="56">
    <mergeCell ref="B71:D71"/>
    <mergeCell ref="B50:D50"/>
    <mergeCell ref="B56:D56"/>
    <mergeCell ref="B57:D57"/>
    <mergeCell ref="B58:D58"/>
    <mergeCell ref="B69:D69"/>
    <mergeCell ref="B70:D70"/>
    <mergeCell ref="B51:D51"/>
    <mergeCell ref="B68:D68"/>
    <mergeCell ref="B62:D62"/>
    <mergeCell ref="B67:D67"/>
    <mergeCell ref="B63:D63"/>
    <mergeCell ref="B64:D64"/>
    <mergeCell ref="B65:D65"/>
    <mergeCell ref="B66:D66"/>
    <mergeCell ref="B17:D17"/>
    <mergeCell ref="B18:D18"/>
    <mergeCell ref="B19:D19"/>
    <mergeCell ref="B30:D30"/>
    <mergeCell ref="B20:D20"/>
    <mergeCell ref="B21:D21"/>
    <mergeCell ref="B25:D25"/>
    <mergeCell ref="B22:D22"/>
    <mergeCell ref="B27:D27"/>
    <mergeCell ref="B29:D29"/>
    <mergeCell ref="B26:D26"/>
    <mergeCell ref="B28:D28"/>
    <mergeCell ref="B24:D24"/>
    <mergeCell ref="B23:D23"/>
    <mergeCell ref="B42:D42"/>
    <mergeCell ref="B48:D48"/>
    <mergeCell ref="B34:D34"/>
    <mergeCell ref="B35:D35"/>
    <mergeCell ref="B36:D36"/>
    <mergeCell ref="B37:D37"/>
    <mergeCell ref="B38:D38"/>
    <mergeCell ref="B39:D39"/>
    <mergeCell ref="B43:D43"/>
    <mergeCell ref="B44:D44"/>
    <mergeCell ref="B45:D45"/>
    <mergeCell ref="B16:D16"/>
    <mergeCell ref="B77:C77"/>
    <mergeCell ref="B13:D13"/>
    <mergeCell ref="B15:D15"/>
    <mergeCell ref="B14:D14"/>
    <mergeCell ref="B76:C76"/>
    <mergeCell ref="B59:D59"/>
    <mergeCell ref="B60:D60"/>
    <mergeCell ref="B61:D61"/>
    <mergeCell ref="B40:D40"/>
    <mergeCell ref="B41:D41"/>
    <mergeCell ref="B46:D46"/>
    <mergeCell ref="B47:D47"/>
    <mergeCell ref="B54:D54"/>
    <mergeCell ref="B55:D55"/>
    <mergeCell ref="B49:D49"/>
  </mergeCells>
  <pageMargins left="0.7" right="0.7" top="0.75" bottom="0.75" header="0.3" footer="0.3"/>
  <pageSetup orientation="portrait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8AFDFD-C0D1-416F-B585-0C4B15BB9EC9}"/>
</file>

<file path=customXml/itemProps2.xml><?xml version="1.0" encoding="utf-8"?>
<ds:datastoreItem xmlns:ds="http://schemas.openxmlformats.org/officeDocument/2006/customXml" ds:itemID="{F3090BE7-64ED-45DE-8C94-5738477FAC05}"/>
</file>

<file path=customXml/itemProps3.xml><?xml version="1.0" encoding="utf-8"?>
<ds:datastoreItem xmlns:ds="http://schemas.openxmlformats.org/officeDocument/2006/customXml" ds:itemID="{0B469C43-5A02-41B8-924C-6DB9B21AF1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42</vt:i4>
      </vt:variant>
    </vt:vector>
  </HeadingPairs>
  <TitlesOfParts>
    <vt:vector size="93" baseType="lpstr">
      <vt:lpstr>Instructions</vt:lpstr>
      <vt:lpstr>Commission Rates</vt:lpstr>
      <vt:lpstr>Exclusivity</vt:lpstr>
      <vt:lpstr>Rev. Assump. &amp; Add'l. Info.</vt:lpstr>
      <vt:lpstr>Start Up Costs</vt:lpstr>
      <vt:lpstr>Invest. &amp; Support</vt:lpstr>
      <vt:lpstr>Yr 1-10 REVISED - FTIC</vt:lpstr>
      <vt:lpstr>Addl MP Voluntary</vt:lpstr>
      <vt:lpstr>Addl MP Mandatory</vt:lpstr>
      <vt:lpstr>Addl MP FTIC (DB)</vt:lpstr>
      <vt:lpstr>Fresh Food Co.</vt:lpstr>
      <vt:lpstr>POD Breezeway</vt:lpstr>
      <vt:lpstr>Express GL</vt:lpstr>
      <vt:lpstr>Starbucks GL-SBX Truck</vt:lpstr>
      <vt:lpstr>Miro's</vt:lpstr>
      <vt:lpstr>Faculty Club</vt:lpstr>
      <vt:lpstr>Almazar </vt:lpstr>
      <vt:lpstr>Burger King</vt:lpstr>
      <vt:lpstr>Bustelo</vt:lpstr>
      <vt:lpstr>Chilis</vt:lpstr>
      <vt:lpstr>Einstein</vt:lpstr>
      <vt:lpstr>Jamba</vt:lpstr>
      <vt:lpstr>Pollo Tropical</vt:lpstr>
      <vt:lpstr>Subway GC</vt:lpstr>
      <vt:lpstr>Sushi Maki</vt:lpstr>
      <vt:lpstr>Panda</vt:lpstr>
      <vt:lpstr>Starbucks Mango</vt:lpstr>
      <vt:lpstr>Taco Bell</vt:lpstr>
      <vt:lpstr>Chick-fil-A</vt:lpstr>
      <vt:lpstr>Dunkin</vt:lpstr>
      <vt:lpstr>Misha's</vt:lpstr>
      <vt:lpstr>Sergios</vt:lpstr>
      <vt:lpstr>Moes PG5</vt:lpstr>
      <vt:lpstr>Papa Johns</vt:lpstr>
      <vt:lpstr>Salad</vt:lpstr>
      <vt:lpstr>Half Moon</vt:lpstr>
      <vt:lpstr>Athletic Training Table</vt:lpstr>
      <vt:lpstr>Starbucks BBC</vt:lpstr>
      <vt:lpstr>Moes BBC</vt:lpstr>
      <vt:lpstr>Grille Works BBC</vt:lpstr>
      <vt:lpstr>Subway BBC</vt:lpstr>
      <vt:lpstr>Chic Fil A BBC</vt:lpstr>
      <vt:lpstr>Market Pavillion</vt:lpstr>
      <vt:lpstr>Panera</vt:lpstr>
      <vt:lpstr>Heritage Market</vt:lpstr>
      <vt:lpstr>Retail Roll Up</vt:lpstr>
      <vt:lpstr>Catering MMC</vt:lpstr>
      <vt:lpstr>Catering BBC</vt:lpstr>
      <vt:lpstr>Catering Roll Up</vt:lpstr>
      <vt:lpstr>G&amp;A</vt:lpstr>
      <vt:lpstr>Total Roll Up</vt:lpstr>
      <vt:lpstr>'Almazar '!Print_Area</vt:lpstr>
      <vt:lpstr>'Athletic Training Table'!Print_Area</vt:lpstr>
      <vt:lpstr>'Burger King'!Print_Area</vt:lpstr>
      <vt:lpstr>Bustelo!Print_Area</vt:lpstr>
      <vt:lpstr>'Catering BBC'!Print_Area</vt:lpstr>
      <vt:lpstr>'Catering MMC'!Print_Area</vt:lpstr>
      <vt:lpstr>'Catering Roll Up'!Print_Area</vt:lpstr>
      <vt:lpstr>'Chic Fil A BBC'!Print_Area</vt:lpstr>
      <vt:lpstr>'Chick-fil-A'!Print_Area</vt:lpstr>
      <vt:lpstr>Chilis!Print_Area</vt:lpstr>
      <vt:lpstr>Dunkin!Print_Area</vt:lpstr>
      <vt:lpstr>Einstein!Print_Area</vt:lpstr>
      <vt:lpstr>'Express GL'!Print_Area</vt:lpstr>
      <vt:lpstr>'Faculty Club'!Print_Area</vt:lpstr>
      <vt:lpstr>'Fresh Food Co.'!Print_Area</vt:lpstr>
      <vt:lpstr>'G&amp;A'!Print_Area</vt:lpstr>
      <vt:lpstr>'Grille Works BBC'!Print_Area</vt:lpstr>
      <vt:lpstr>'Half Moon'!Print_Area</vt:lpstr>
      <vt:lpstr>'Heritage Market'!Print_Area</vt:lpstr>
      <vt:lpstr>Jamba!Print_Area</vt:lpstr>
      <vt:lpstr>'Market Pavillion'!Print_Area</vt:lpstr>
      <vt:lpstr>'Miro''s'!Print_Area</vt:lpstr>
      <vt:lpstr>'Misha''s'!Print_Area</vt:lpstr>
      <vt:lpstr>'Moes BBC'!Print_Area</vt:lpstr>
      <vt:lpstr>'Moes PG5'!Print_Area</vt:lpstr>
      <vt:lpstr>Panda!Print_Area</vt:lpstr>
      <vt:lpstr>Panera!Print_Area</vt:lpstr>
      <vt:lpstr>'Papa Johns'!Print_Area</vt:lpstr>
      <vt:lpstr>'POD Breezeway'!Print_Area</vt:lpstr>
      <vt:lpstr>'Pollo Tropical'!Print_Area</vt:lpstr>
      <vt:lpstr>'Retail Roll Up'!Print_Area</vt:lpstr>
      <vt:lpstr>Salad!Print_Area</vt:lpstr>
      <vt:lpstr>Sergios!Print_Area</vt:lpstr>
      <vt:lpstr>'Starbucks BBC'!Print_Area</vt:lpstr>
      <vt:lpstr>'Starbucks GL-SBX Truck'!Print_Area</vt:lpstr>
      <vt:lpstr>'Starbucks Mango'!Print_Area</vt:lpstr>
      <vt:lpstr>'Start Up Costs'!Print_Area</vt:lpstr>
      <vt:lpstr>'Subway BBC'!Print_Area</vt:lpstr>
      <vt:lpstr>'Subway GC'!Print_Area</vt:lpstr>
      <vt:lpstr>'Sushi Maki'!Print_Area</vt:lpstr>
      <vt:lpstr>'Taco Bell'!Print_Area</vt:lpstr>
      <vt:lpstr>'Total Roll Up'!Print_Area</vt:lpstr>
    </vt:vector>
  </TitlesOfParts>
  <Company>Envision Strategies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 Rodger</dc:creator>
  <cp:lastModifiedBy>Chabba, Tiru</cp:lastModifiedBy>
  <cp:lastPrinted>2018-03-26T02:35:04Z</cp:lastPrinted>
  <dcterms:created xsi:type="dcterms:W3CDTF">2009-05-13T17:08:18Z</dcterms:created>
  <dcterms:modified xsi:type="dcterms:W3CDTF">2018-03-28T16:43:48Z</dcterms:modified>
</cp:coreProperties>
</file>